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lagov-my.sharepoint.com/personal/vvbui_nola_gov/Documents/Desktop Backup/Amnesty/"/>
    </mc:Choice>
  </mc:AlternateContent>
  <xr:revisionPtr revIDLastSave="246" documentId="13_ncr:1_{5EBB2E64-63E0-4555-974D-0FF816D97802}" xr6:coauthVersionLast="47" xr6:coauthVersionMax="47" xr10:uidLastSave="{CCEFCCE7-F14C-454C-B33D-A98531D6768F}"/>
  <bookViews>
    <workbookView xWindow="-120" yWindow="-120" windowWidth="37470" windowHeight="21840" tabRatio="763" activeTab="2" xr2:uid="{00000000-000D-0000-FFFF-FFFF00000000}"/>
  </bookViews>
  <sheets>
    <sheet name="Instructions" sheetId="44887" r:id="rId1"/>
    <sheet name="Sales, &amp; Parking Tax" sheetId="44884" r:id="rId2"/>
    <sheet name="Hotel, Motel, &amp; STR Tax" sheetId="44886" r:id="rId3"/>
    <sheet name="ESRI_MAPINFO_SHEET" sheetId="44885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44886" l="1"/>
  <c r="J82" i="44886"/>
  <c r="J112" i="44886"/>
  <c r="J111" i="44886"/>
  <c r="J110" i="44886"/>
  <c r="J109" i="44886"/>
  <c r="J108" i="44886"/>
  <c r="J107" i="44886"/>
  <c r="J106" i="44886"/>
  <c r="J105" i="44886"/>
  <c r="J104" i="44886"/>
  <c r="J103" i="44886"/>
  <c r="J102" i="44886"/>
  <c r="J101" i="44886"/>
  <c r="J99" i="44886"/>
  <c r="J98" i="44886"/>
  <c r="J97" i="44886"/>
  <c r="J96" i="44886"/>
  <c r="J95" i="44886"/>
  <c r="J94" i="44886"/>
  <c r="J93" i="44886"/>
  <c r="J92" i="44886"/>
  <c r="J91" i="44886"/>
  <c r="J90" i="44886"/>
  <c r="J89" i="44886"/>
  <c r="J88" i="44886"/>
  <c r="J86" i="44886"/>
  <c r="J85" i="44886"/>
  <c r="J84" i="44886"/>
  <c r="J83" i="44886"/>
  <c r="J81" i="44886"/>
  <c r="J80" i="44886"/>
  <c r="J79" i="44886"/>
  <c r="J78" i="44886"/>
  <c r="J77" i="44886"/>
  <c r="J76" i="44886"/>
  <c r="J75" i="44886"/>
  <c r="J73" i="44886"/>
  <c r="J72" i="44886"/>
  <c r="J71" i="44886"/>
  <c r="J70" i="44886"/>
  <c r="J69" i="44886"/>
  <c r="J68" i="44886"/>
  <c r="J67" i="44886"/>
  <c r="J66" i="44886"/>
  <c r="J65" i="44886"/>
  <c r="J64" i="44886"/>
  <c r="J63" i="44886"/>
  <c r="J62" i="44886"/>
  <c r="J60" i="44886"/>
  <c r="J59" i="44886"/>
  <c r="J58" i="44886"/>
  <c r="J57" i="44886"/>
  <c r="J56" i="44886"/>
  <c r="J55" i="44886"/>
  <c r="J54" i="44886"/>
  <c r="J53" i="44886"/>
  <c r="J52" i="44886"/>
  <c r="J51" i="44886"/>
  <c r="J50" i="44886"/>
  <c r="J49" i="44886"/>
  <c r="J47" i="44886"/>
  <c r="J46" i="44886"/>
  <c r="J45" i="44886"/>
  <c r="J44" i="44886"/>
  <c r="J43" i="44886"/>
  <c r="J42" i="44886"/>
  <c r="J41" i="44886"/>
  <c r="J40" i="44886"/>
  <c r="J39" i="44886"/>
  <c r="J38" i="44886"/>
  <c r="J37" i="44886"/>
  <c r="J36" i="44886"/>
  <c r="J34" i="44886"/>
  <c r="J33" i="44886"/>
  <c r="J32" i="44886"/>
  <c r="J31" i="44886"/>
  <c r="J30" i="44886"/>
  <c r="J29" i="44886"/>
  <c r="J28" i="44886"/>
  <c r="J27" i="44886"/>
  <c r="J26" i="44886"/>
  <c r="J25" i="44886"/>
  <c r="J24" i="44886"/>
  <c r="J23" i="44886"/>
  <c r="J21" i="44886"/>
  <c r="J20" i="44886"/>
  <c r="J19" i="44886"/>
  <c r="J18" i="44886"/>
  <c r="J17" i="44886"/>
  <c r="J16" i="44886"/>
  <c r="J15" i="44886"/>
  <c r="J14" i="44886"/>
  <c r="J13" i="44886"/>
  <c r="J12" i="44886"/>
  <c r="J11" i="44886"/>
  <c r="E101" i="44886"/>
  <c r="E112" i="44886"/>
  <c r="E111" i="44886"/>
  <c r="E110" i="44886"/>
  <c r="E109" i="44886"/>
  <c r="E108" i="44886"/>
  <c r="E107" i="44886"/>
  <c r="E106" i="44886"/>
  <c r="E105" i="44886"/>
  <c r="E104" i="44886"/>
  <c r="E103" i="44886"/>
  <c r="E102" i="44886"/>
  <c r="E99" i="44886"/>
  <c r="E98" i="44886"/>
  <c r="E97" i="44886"/>
  <c r="E96" i="44886"/>
  <c r="E95" i="44886"/>
  <c r="E94" i="44886"/>
  <c r="E93" i="44886"/>
  <c r="E92" i="44886"/>
  <c r="E91" i="44886"/>
  <c r="E90" i="44886"/>
  <c r="E89" i="44886"/>
  <c r="E88" i="44886"/>
  <c r="E81" i="44886"/>
  <c r="E82" i="44886"/>
  <c r="E83" i="44886"/>
  <c r="E84" i="44886"/>
  <c r="E85" i="44886"/>
  <c r="E86" i="44886"/>
  <c r="E80" i="44886"/>
  <c r="E79" i="44886"/>
  <c r="E78" i="44886"/>
  <c r="E77" i="44886"/>
  <c r="E76" i="44886"/>
  <c r="E75" i="44886"/>
  <c r="E69" i="44886"/>
  <c r="E70" i="44886"/>
  <c r="E71" i="44886"/>
  <c r="E72" i="44886"/>
  <c r="E73" i="44886"/>
  <c r="E68" i="44886"/>
  <c r="I114" i="44886"/>
  <c r="C114" i="44886"/>
  <c r="C112" i="44884"/>
  <c r="E112" i="44884"/>
  <c r="G112" i="44884"/>
  <c r="M112" i="44884"/>
  <c r="N112" i="44884"/>
  <c r="O112" i="44884"/>
  <c r="P112" i="44884"/>
  <c r="Q112" i="44884"/>
  <c r="T112" i="44884"/>
  <c r="U112" i="44884"/>
  <c r="V112" i="44884"/>
  <c r="W112" i="44884"/>
  <c r="D113" i="44886"/>
  <c r="C113" i="44886"/>
  <c r="B113" i="44886"/>
  <c r="D112" i="44886"/>
  <c r="D111" i="44886"/>
  <c r="D110" i="44886"/>
  <c r="D109" i="44886"/>
  <c r="D108" i="44886"/>
  <c r="D107" i="44886"/>
  <c r="D106" i="44886"/>
  <c r="D105" i="44886"/>
  <c r="D104" i="44886"/>
  <c r="D103" i="44886"/>
  <c r="D102" i="44886"/>
  <c r="D101" i="44886"/>
  <c r="C100" i="44886"/>
  <c r="B100" i="44886"/>
  <c r="D99" i="44886"/>
  <c r="D98" i="44886"/>
  <c r="D97" i="44886"/>
  <c r="D96" i="44886"/>
  <c r="D95" i="44886"/>
  <c r="D94" i="44886"/>
  <c r="D93" i="44886"/>
  <c r="D92" i="44886"/>
  <c r="D91" i="44886"/>
  <c r="D90" i="44886"/>
  <c r="D89" i="44886"/>
  <c r="D88" i="44886"/>
  <c r="C87" i="44886"/>
  <c r="B87" i="44886"/>
  <c r="B114" i="44886" s="1"/>
  <c r="D86" i="44886"/>
  <c r="D85" i="44886"/>
  <c r="D84" i="44886"/>
  <c r="D83" i="44886"/>
  <c r="D82" i="44886"/>
  <c r="D81" i="44886"/>
  <c r="D80" i="44886"/>
  <c r="D79" i="44886"/>
  <c r="D78" i="44886"/>
  <c r="D77" i="44886"/>
  <c r="D76" i="44886"/>
  <c r="D75" i="44886"/>
  <c r="V46" i="44884"/>
  <c r="T46" i="44884"/>
  <c r="O46" i="44884"/>
  <c r="M46" i="44884"/>
  <c r="G46" i="44884"/>
  <c r="C46" i="44884"/>
  <c r="B46" i="44884"/>
  <c r="W45" i="44884"/>
  <c r="U45" i="44884"/>
  <c r="P45" i="44884"/>
  <c r="N45" i="44884"/>
  <c r="E45" i="44884"/>
  <c r="D45" i="44884"/>
  <c r="F45" i="44884" s="1"/>
  <c r="U44" i="44884"/>
  <c r="W44" i="44884" s="1"/>
  <c r="N44" i="44884"/>
  <c r="P44" i="44884" s="1"/>
  <c r="F44" i="44884"/>
  <c r="E44" i="44884"/>
  <c r="D44" i="44884"/>
  <c r="U43" i="44884"/>
  <c r="W43" i="44884" s="1"/>
  <c r="N43" i="44884"/>
  <c r="P43" i="44884" s="1"/>
  <c r="E43" i="44884"/>
  <c r="F43" i="44884" s="1"/>
  <c r="H43" i="44884" s="1"/>
  <c r="D43" i="44884"/>
  <c r="U42" i="44884"/>
  <c r="W42" i="44884" s="1"/>
  <c r="Q42" i="44884"/>
  <c r="P42" i="44884"/>
  <c r="N42" i="44884"/>
  <c r="F42" i="44884"/>
  <c r="E42" i="44884"/>
  <c r="D42" i="44884"/>
  <c r="W41" i="44884"/>
  <c r="U41" i="44884"/>
  <c r="P41" i="44884"/>
  <c r="N41" i="44884"/>
  <c r="F41" i="44884"/>
  <c r="K41" i="44884" s="1"/>
  <c r="E41" i="44884"/>
  <c r="D41" i="44884"/>
  <c r="U40" i="44884"/>
  <c r="W40" i="44884" s="1"/>
  <c r="N40" i="44884"/>
  <c r="P40" i="44884" s="1"/>
  <c r="K40" i="44884"/>
  <c r="F40" i="44884"/>
  <c r="H40" i="44884" s="1"/>
  <c r="E40" i="44884"/>
  <c r="D40" i="44884"/>
  <c r="U39" i="44884"/>
  <c r="W39" i="44884" s="1"/>
  <c r="N39" i="44884"/>
  <c r="P39" i="44884" s="1"/>
  <c r="E39" i="44884"/>
  <c r="F39" i="44884" s="1"/>
  <c r="H39" i="44884" s="1"/>
  <c r="D39" i="44884"/>
  <c r="W38" i="44884"/>
  <c r="U38" i="44884"/>
  <c r="Q38" i="44884"/>
  <c r="P38" i="44884"/>
  <c r="N38" i="44884"/>
  <c r="E38" i="44884"/>
  <c r="D38" i="44884"/>
  <c r="F38" i="44884" s="1"/>
  <c r="W37" i="44884"/>
  <c r="U37" i="44884"/>
  <c r="P37" i="44884"/>
  <c r="N37" i="44884"/>
  <c r="E37" i="44884"/>
  <c r="D37" i="44884"/>
  <c r="U36" i="44884"/>
  <c r="W36" i="44884" s="1"/>
  <c r="N36" i="44884"/>
  <c r="N46" i="44884" s="1"/>
  <c r="F36" i="44884"/>
  <c r="K36" i="44884" s="1"/>
  <c r="E36" i="44884"/>
  <c r="D36" i="44884"/>
  <c r="U35" i="44884"/>
  <c r="W35" i="44884" s="1"/>
  <c r="N35" i="44884"/>
  <c r="P35" i="44884" s="1"/>
  <c r="K35" i="44884"/>
  <c r="E35" i="44884"/>
  <c r="D35" i="44884"/>
  <c r="F35" i="44884" s="1"/>
  <c r="H35" i="44884" s="1"/>
  <c r="U34" i="44884"/>
  <c r="Q34" i="44884"/>
  <c r="P34" i="44884"/>
  <c r="N34" i="44884"/>
  <c r="E34" i="44884"/>
  <c r="D34" i="44884"/>
  <c r="D46" i="44884" s="1"/>
  <c r="V33" i="44884"/>
  <c r="T33" i="44884"/>
  <c r="O33" i="44884"/>
  <c r="M33" i="44884"/>
  <c r="G33" i="44884"/>
  <c r="C33" i="44884"/>
  <c r="B33" i="44884"/>
  <c r="U32" i="44884"/>
  <c r="W32" i="44884" s="1"/>
  <c r="N32" i="44884"/>
  <c r="P32" i="44884" s="1"/>
  <c r="S32" i="44884" s="1"/>
  <c r="E32" i="44884"/>
  <c r="D32" i="44884"/>
  <c r="F32" i="44884" s="1"/>
  <c r="H32" i="44884" s="1"/>
  <c r="U31" i="44884"/>
  <c r="W31" i="44884" s="1"/>
  <c r="N31" i="44884"/>
  <c r="P31" i="44884" s="1"/>
  <c r="E31" i="44884"/>
  <c r="D31" i="44884"/>
  <c r="F31" i="44884" s="1"/>
  <c r="U30" i="44884"/>
  <c r="W30" i="44884" s="1"/>
  <c r="P30" i="44884"/>
  <c r="Q30" i="44884" s="1"/>
  <c r="N30" i="44884"/>
  <c r="E30" i="44884"/>
  <c r="D30" i="44884"/>
  <c r="F30" i="44884" s="1"/>
  <c r="U29" i="44884"/>
  <c r="W29" i="44884" s="1"/>
  <c r="N29" i="44884"/>
  <c r="P29" i="44884" s="1"/>
  <c r="E29" i="44884"/>
  <c r="D29" i="44884"/>
  <c r="F29" i="44884" s="1"/>
  <c r="H29" i="44884" s="1"/>
  <c r="U28" i="44884"/>
  <c r="W28" i="44884" s="1"/>
  <c r="N28" i="44884"/>
  <c r="P28" i="44884" s="1"/>
  <c r="K28" i="44884"/>
  <c r="E28" i="44884"/>
  <c r="D28" i="44884"/>
  <c r="F28" i="44884" s="1"/>
  <c r="H28" i="44884" s="1"/>
  <c r="U27" i="44884"/>
  <c r="W27" i="44884" s="1"/>
  <c r="N27" i="44884"/>
  <c r="P27" i="44884" s="1"/>
  <c r="E27" i="44884"/>
  <c r="D27" i="44884"/>
  <c r="F27" i="44884" s="1"/>
  <c r="U26" i="44884"/>
  <c r="W26" i="44884" s="1"/>
  <c r="P26" i="44884"/>
  <c r="Q26" i="44884" s="1"/>
  <c r="N26" i="44884"/>
  <c r="E26" i="44884"/>
  <c r="D26" i="44884"/>
  <c r="F26" i="44884" s="1"/>
  <c r="U25" i="44884"/>
  <c r="W25" i="44884" s="1"/>
  <c r="N25" i="44884"/>
  <c r="P25" i="44884" s="1"/>
  <c r="E25" i="44884"/>
  <c r="D25" i="44884"/>
  <c r="F25" i="44884" s="1"/>
  <c r="U24" i="44884"/>
  <c r="W24" i="44884" s="1"/>
  <c r="P24" i="44884"/>
  <c r="N24" i="44884"/>
  <c r="E24" i="44884"/>
  <c r="D24" i="44884"/>
  <c r="F24" i="44884" s="1"/>
  <c r="H24" i="44884" s="1"/>
  <c r="U23" i="44884"/>
  <c r="W23" i="44884" s="1"/>
  <c r="N23" i="44884"/>
  <c r="N33" i="44884" s="1"/>
  <c r="E23" i="44884"/>
  <c r="D23" i="44884"/>
  <c r="F23" i="44884" s="1"/>
  <c r="U22" i="44884"/>
  <c r="W22" i="44884" s="1"/>
  <c r="P22" i="44884"/>
  <c r="Q22" i="44884" s="1"/>
  <c r="N22" i="44884"/>
  <c r="E22" i="44884"/>
  <c r="D22" i="44884"/>
  <c r="F22" i="44884" s="1"/>
  <c r="U21" i="44884"/>
  <c r="N21" i="44884"/>
  <c r="P21" i="44884" s="1"/>
  <c r="E21" i="44884"/>
  <c r="E33" i="44884" s="1"/>
  <c r="D21" i="44884"/>
  <c r="D33" i="44884" s="1"/>
  <c r="V20" i="44884"/>
  <c r="T20" i="44884"/>
  <c r="O20" i="44884"/>
  <c r="M20" i="44884"/>
  <c r="G20" i="44884"/>
  <c r="C20" i="44884"/>
  <c r="B20" i="44884"/>
  <c r="U19" i="44884"/>
  <c r="W19" i="44884" s="1"/>
  <c r="N19" i="44884"/>
  <c r="P19" i="44884" s="1"/>
  <c r="E19" i="44884"/>
  <c r="D19" i="44884"/>
  <c r="F19" i="44884" s="1"/>
  <c r="W18" i="44884"/>
  <c r="U18" i="44884"/>
  <c r="P18" i="44884"/>
  <c r="N18" i="44884"/>
  <c r="E18" i="44884"/>
  <c r="F18" i="44884" s="1"/>
  <c r="D18" i="44884"/>
  <c r="U17" i="44884"/>
  <c r="W17" i="44884" s="1"/>
  <c r="N17" i="44884"/>
  <c r="P17" i="44884" s="1"/>
  <c r="E17" i="44884"/>
  <c r="D17" i="44884"/>
  <c r="F17" i="44884" s="1"/>
  <c r="H17" i="44884" s="1"/>
  <c r="U16" i="44884"/>
  <c r="W16" i="44884" s="1"/>
  <c r="P16" i="44884"/>
  <c r="N16" i="44884"/>
  <c r="E16" i="44884"/>
  <c r="D16" i="44884"/>
  <c r="F16" i="44884" s="1"/>
  <c r="U15" i="44884"/>
  <c r="W15" i="44884" s="1"/>
  <c r="N15" i="44884"/>
  <c r="P15" i="44884" s="1"/>
  <c r="E15" i="44884"/>
  <c r="D15" i="44884"/>
  <c r="F15" i="44884" s="1"/>
  <c r="W14" i="44884"/>
  <c r="U14" i="44884"/>
  <c r="N14" i="44884"/>
  <c r="P14" i="44884" s="1"/>
  <c r="E14" i="44884"/>
  <c r="F14" i="44884" s="1"/>
  <c r="D14" i="44884"/>
  <c r="U13" i="44884"/>
  <c r="W13" i="44884" s="1"/>
  <c r="N13" i="44884"/>
  <c r="P13" i="44884" s="1"/>
  <c r="Q13" i="44884" s="1"/>
  <c r="E13" i="44884"/>
  <c r="D13" i="44884"/>
  <c r="F13" i="44884" s="1"/>
  <c r="U12" i="44884"/>
  <c r="W12" i="44884" s="1"/>
  <c r="Q12" i="44884"/>
  <c r="P12" i="44884"/>
  <c r="N12" i="44884"/>
  <c r="E12" i="44884"/>
  <c r="D12" i="44884"/>
  <c r="F12" i="44884" s="1"/>
  <c r="U11" i="44884"/>
  <c r="W11" i="44884" s="1"/>
  <c r="N11" i="44884"/>
  <c r="P11" i="44884" s="1"/>
  <c r="F11" i="44884"/>
  <c r="K11" i="44884" s="1"/>
  <c r="E11" i="44884"/>
  <c r="D11" i="44884"/>
  <c r="W10" i="44884"/>
  <c r="U10" i="44884"/>
  <c r="N10" i="44884"/>
  <c r="P10" i="44884" s="1"/>
  <c r="E10" i="44884"/>
  <c r="F10" i="44884" s="1"/>
  <c r="D10" i="44884"/>
  <c r="U9" i="44884"/>
  <c r="W9" i="44884" s="1"/>
  <c r="N9" i="44884"/>
  <c r="E9" i="44884"/>
  <c r="D9" i="44884"/>
  <c r="F9" i="44884" s="1"/>
  <c r="H9" i="44884" s="1"/>
  <c r="U8" i="44884"/>
  <c r="W8" i="44884" s="1"/>
  <c r="P8" i="44884"/>
  <c r="N8" i="44884"/>
  <c r="E8" i="44884"/>
  <c r="D8" i="44884"/>
  <c r="N97" i="44884"/>
  <c r="N101" i="44884"/>
  <c r="N102" i="44884"/>
  <c r="N103" i="44884"/>
  <c r="N104" i="44884"/>
  <c r="N105" i="44884"/>
  <c r="N106" i="44884"/>
  <c r="N107" i="44884"/>
  <c r="N108" i="44884"/>
  <c r="N109" i="44884"/>
  <c r="N110" i="44884"/>
  <c r="N100" i="44884"/>
  <c r="N99" i="44884"/>
  <c r="N96" i="44884"/>
  <c r="N95" i="44884"/>
  <c r="C74" i="44886"/>
  <c r="B74" i="44886"/>
  <c r="D73" i="44886"/>
  <c r="D72" i="44886"/>
  <c r="D71" i="44886"/>
  <c r="D70" i="44886"/>
  <c r="D69" i="44886"/>
  <c r="D68" i="44886"/>
  <c r="D67" i="44886"/>
  <c r="E67" i="44886" s="1"/>
  <c r="D66" i="44886"/>
  <c r="E66" i="44886" s="1"/>
  <c r="D65" i="44886"/>
  <c r="E65" i="44886" s="1"/>
  <c r="D64" i="44886"/>
  <c r="E64" i="44886" s="1"/>
  <c r="D63" i="44886"/>
  <c r="E63" i="44886" s="1"/>
  <c r="D62" i="44886"/>
  <c r="E62" i="44886" s="1"/>
  <c r="C61" i="44886"/>
  <c r="B61" i="44886"/>
  <c r="D60" i="44886"/>
  <c r="E60" i="44886" s="1"/>
  <c r="D59" i="44886"/>
  <c r="E59" i="44886" s="1"/>
  <c r="D58" i="44886"/>
  <c r="E58" i="44886" s="1"/>
  <c r="D57" i="44886"/>
  <c r="E57" i="44886" s="1"/>
  <c r="D56" i="44886"/>
  <c r="E56" i="44886" s="1"/>
  <c r="D55" i="44886"/>
  <c r="E55" i="44886" s="1"/>
  <c r="D54" i="44886"/>
  <c r="E54" i="44886" s="1"/>
  <c r="D53" i="44886"/>
  <c r="E53" i="44886" s="1"/>
  <c r="D52" i="44886"/>
  <c r="E52" i="44886" s="1"/>
  <c r="D51" i="44886"/>
  <c r="E51" i="44886" s="1"/>
  <c r="D50" i="44886"/>
  <c r="E50" i="44886" s="1"/>
  <c r="D49" i="44886"/>
  <c r="E49" i="44886" s="1"/>
  <c r="C48" i="44886"/>
  <c r="B48" i="44886"/>
  <c r="D47" i="44886"/>
  <c r="E47" i="44886" s="1"/>
  <c r="D46" i="44886"/>
  <c r="E46" i="44886" s="1"/>
  <c r="D45" i="44886"/>
  <c r="E45" i="44886" s="1"/>
  <c r="D44" i="44886"/>
  <c r="E44" i="44886" s="1"/>
  <c r="D43" i="44886"/>
  <c r="E43" i="44886" s="1"/>
  <c r="D42" i="44886"/>
  <c r="E42" i="44886" s="1"/>
  <c r="D41" i="44886"/>
  <c r="E41" i="44886" s="1"/>
  <c r="D40" i="44886"/>
  <c r="E40" i="44886" s="1"/>
  <c r="D39" i="44886"/>
  <c r="E39" i="44886" s="1"/>
  <c r="D38" i="44886"/>
  <c r="E38" i="44886" s="1"/>
  <c r="D37" i="44886"/>
  <c r="E37" i="44886" s="1"/>
  <c r="D36" i="44886"/>
  <c r="E36" i="44886" s="1"/>
  <c r="C35" i="44886"/>
  <c r="B35" i="44886"/>
  <c r="D34" i="44886"/>
  <c r="E34" i="44886" s="1"/>
  <c r="D33" i="44886"/>
  <c r="E33" i="44886" s="1"/>
  <c r="D32" i="44886"/>
  <c r="E32" i="44886" s="1"/>
  <c r="D31" i="44886"/>
  <c r="E31" i="44886" s="1"/>
  <c r="D30" i="44886"/>
  <c r="E30" i="44886" s="1"/>
  <c r="D29" i="44886"/>
  <c r="E29" i="44886" s="1"/>
  <c r="D28" i="44886"/>
  <c r="E28" i="44886" s="1"/>
  <c r="D27" i="44886"/>
  <c r="E27" i="44886" s="1"/>
  <c r="D26" i="44886"/>
  <c r="E26" i="44886" s="1"/>
  <c r="D25" i="44886"/>
  <c r="E25" i="44886" s="1"/>
  <c r="D24" i="44886"/>
  <c r="E24" i="44886" s="1"/>
  <c r="D23" i="44886"/>
  <c r="E23" i="44886" s="1"/>
  <c r="C22" i="44886"/>
  <c r="B22" i="44886"/>
  <c r="D21" i="44886"/>
  <c r="E21" i="44886" s="1"/>
  <c r="D20" i="44886"/>
  <c r="E20" i="44886" s="1"/>
  <c r="D19" i="44886"/>
  <c r="E19" i="44886" s="1"/>
  <c r="D18" i="44886"/>
  <c r="E18" i="44886" s="1"/>
  <c r="D17" i="44886"/>
  <c r="E17" i="44886" s="1"/>
  <c r="D16" i="44886"/>
  <c r="E16" i="44886" s="1"/>
  <c r="D15" i="44886"/>
  <c r="E15" i="44886" s="1"/>
  <c r="D14" i="44886"/>
  <c r="E14" i="44886" s="1"/>
  <c r="D13" i="44886"/>
  <c r="E13" i="44886" s="1"/>
  <c r="D12" i="44886"/>
  <c r="E12" i="44886" s="1"/>
  <c r="D11" i="44886"/>
  <c r="E11" i="44886" s="1"/>
  <c r="D10" i="44886"/>
  <c r="E10" i="44886" s="1"/>
  <c r="D100" i="44886" l="1"/>
  <c r="D87" i="44886"/>
  <c r="D114" i="44886" s="1"/>
  <c r="K10" i="44884"/>
  <c r="H10" i="44884"/>
  <c r="K45" i="44884"/>
  <c r="H45" i="44884"/>
  <c r="Q10" i="44884"/>
  <c r="Q27" i="44884"/>
  <c r="H14" i="44884"/>
  <c r="K14" i="44884"/>
  <c r="K18" i="44884"/>
  <c r="H18" i="44884"/>
  <c r="P46" i="44884"/>
  <c r="Q35" i="44884"/>
  <c r="Q17" i="44884"/>
  <c r="K15" i="44884"/>
  <c r="H15" i="44884"/>
  <c r="K25" i="44884"/>
  <c r="H25" i="44884"/>
  <c r="Q28" i="44884"/>
  <c r="Q43" i="44884"/>
  <c r="K22" i="44884"/>
  <c r="H22" i="44884"/>
  <c r="K19" i="44884"/>
  <c r="H19" i="44884"/>
  <c r="K26" i="44884"/>
  <c r="H26" i="44884"/>
  <c r="H11" i="44884"/>
  <c r="Q40" i="44884"/>
  <c r="N20" i="44884"/>
  <c r="P9" i="44884"/>
  <c r="K29" i="44884"/>
  <c r="E46" i="44884"/>
  <c r="H42" i="44884"/>
  <c r="K42" i="44884"/>
  <c r="Q14" i="44884"/>
  <c r="Q24" i="44884"/>
  <c r="F34" i="44884"/>
  <c r="Q11" i="44884"/>
  <c r="H44" i="44884"/>
  <c r="K44" i="44884"/>
  <c r="W20" i="44884"/>
  <c r="Q18" i="44884"/>
  <c r="Q31" i="44884"/>
  <c r="H41" i="44884"/>
  <c r="U46" i="44884"/>
  <c r="W34" i="44884"/>
  <c r="Q39" i="44884"/>
  <c r="P36" i="44884"/>
  <c r="K27" i="44884"/>
  <c r="H27" i="44884"/>
  <c r="E20" i="44884"/>
  <c r="F21" i="44884"/>
  <c r="K30" i="44884"/>
  <c r="H30" i="44884"/>
  <c r="K16" i="44884"/>
  <c r="H16" i="44884"/>
  <c r="D20" i="44884"/>
  <c r="F8" i="44884"/>
  <c r="Q16" i="44884"/>
  <c r="Q29" i="44884"/>
  <c r="K31" i="44884"/>
  <c r="H31" i="44884"/>
  <c r="H13" i="44884"/>
  <c r="K13" i="44884"/>
  <c r="Q44" i="44884"/>
  <c r="P23" i="44884"/>
  <c r="P33" i="44884" s="1"/>
  <c r="K39" i="44884"/>
  <c r="K38" i="44884"/>
  <c r="H38" i="44884"/>
  <c r="K9" i="44884"/>
  <c r="Q15" i="44884"/>
  <c r="K32" i="44884"/>
  <c r="F37" i="44884"/>
  <c r="K12" i="44884"/>
  <c r="H12" i="44884"/>
  <c r="H36" i="44884"/>
  <c r="Q25" i="44884"/>
  <c r="K43" i="44884"/>
  <c r="Q21" i="44884"/>
  <c r="Q8" i="44884"/>
  <c r="U33" i="44884"/>
  <c r="Q19" i="44884"/>
  <c r="K24" i="44884"/>
  <c r="K17" i="44884"/>
  <c r="K23" i="44884"/>
  <c r="H23" i="44884"/>
  <c r="Q37" i="44884"/>
  <c r="Q41" i="44884"/>
  <c r="Q45" i="44884"/>
  <c r="W21" i="44884"/>
  <c r="D22" i="44886"/>
  <c r="E61" i="44886"/>
  <c r="D35" i="44886"/>
  <c r="E48" i="44886"/>
  <c r="E22" i="44886"/>
  <c r="D74" i="44886"/>
  <c r="E35" i="44886"/>
  <c r="D61" i="44886"/>
  <c r="E74" i="44886"/>
  <c r="D48" i="44886"/>
  <c r="E100" i="44886" l="1"/>
  <c r="E87" i="44886"/>
  <c r="Q33" i="44884"/>
  <c r="K8" i="44884"/>
  <c r="K20" i="44884" s="1"/>
  <c r="F20" i="44884"/>
  <c r="H8" i="44884"/>
  <c r="F33" i="44884"/>
  <c r="K21" i="44884"/>
  <c r="K33" i="44884" s="1"/>
  <c r="H21" i="44884"/>
  <c r="Q9" i="44884"/>
  <c r="Q20" i="44884" s="1"/>
  <c r="P20" i="44884"/>
  <c r="Q23" i="44884"/>
  <c r="H34" i="44884"/>
  <c r="K34" i="44884"/>
  <c r="F46" i="44884"/>
  <c r="Q36" i="44884"/>
  <c r="Q46" i="44884" s="1"/>
  <c r="K37" i="44884"/>
  <c r="H37" i="44884"/>
  <c r="W46" i="44884"/>
  <c r="W33" i="44884"/>
  <c r="V111" i="44884"/>
  <c r="T111" i="44884"/>
  <c r="O111" i="44884"/>
  <c r="M111" i="44884"/>
  <c r="G111" i="44884"/>
  <c r="C111" i="44884"/>
  <c r="B111" i="44884"/>
  <c r="U110" i="44884"/>
  <c r="W110" i="44884" s="1"/>
  <c r="P110" i="44884"/>
  <c r="E110" i="44884"/>
  <c r="D110" i="44884"/>
  <c r="U109" i="44884"/>
  <c r="W109" i="44884" s="1"/>
  <c r="P109" i="44884"/>
  <c r="Q109" i="44884" s="1"/>
  <c r="E109" i="44884"/>
  <c r="D109" i="44884"/>
  <c r="U108" i="44884"/>
  <c r="W108" i="44884" s="1"/>
  <c r="P108" i="44884"/>
  <c r="Q108" i="44884" s="1"/>
  <c r="E108" i="44884"/>
  <c r="D108" i="44884"/>
  <c r="U107" i="44884"/>
  <c r="W107" i="44884" s="1"/>
  <c r="P107" i="44884"/>
  <c r="E107" i="44884"/>
  <c r="D107" i="44884"/>
  <c r="U106" i="44884"/>
  <c r="W106" i="44884" s="1"/>
  <c r="P106" i="44884"/>
  <c r="Q106" i="44884" s="1"/>
  <c r="E106" i="44884"/>
  <c r="D106" i="44884"/>
  <c r="F106" i="44884" s="1"/>
  <c r="U105" i="44884"/>
  <c r="W105" i="44884" s="1"/>
  <c r="P105" i="44884"/>
  <c r="Q105" i="44884" s="1"/>
  <c r="E105" i="44884"/>
  <c r="D105" i="44884"/>
  <c r="U104" i="44884"/>
  <c r="W104" i="44884" s="1"/>
  <c r="P104" i="44884"/>
  <c r="E104" i="44884"/>
  <c r="D104" i="44884"/>
  <c r="U103" i="44884"/>
  <c r="W103" i="44884" s="1"/>
  <c r="P103" i="44884"/>
  <c r="Q103" i="44884" s="1"/>
  <c r="E103" i="44884"/>
  <c r="D103" i="44884"/>
  <c r="U102" i="44884"/>
  <c r="W102" i="44884" s="1"/>
  <c r="P102" i="44884"/>
  <c r="E102" i="44884"/>
  <c r="D102" i="44884"/>
  <c r="F102" i="44884" s="1"/>
  <c r="H102" i="44884" s="1"/>
  <c r="U101" i="44884"/>
  <c r="W101" i="44884" s="1"/>
  <c r="P101" i="44884"/>
  <c r="E101" i="44884"/>
  <c r="D101" i="44884"/>
  <c r="U100" i="44884"/>
  <c r="W100" i="44884" s="1"/>
  <c r="P100" i="44884"/>
  <c r="E100" i="44884"/>
  <c r="D100" i="44884"/>
  <c r="U99" i="44884"/>
  <c r="W99" i="44884" s="1"/>
  <c r="P99" i="44884"/>
  <c r="E99" i="44884"/>
  <c r="D99" i="44884"/>
  <c r="V98" i="44884"/>
  <c r="T98" i="44884"/>
  <c r="O98" i="44884"/>
  <c r="M98" i="44884"/>
  <c r="G98" i="44884"/>
  <c r="C98" i="44884"/>
  <c r="B98" i="44884"/>
  <c r="U97" i="44884"/>
  <c r="W97" i="44884" s="1"/>
  <c r="P97" i="44884"/>
  <c r="E97" i="44884"/>
  <c r="D97" i="44884"/>
  <c r="U96" i="44884"/>
  <c r="W96" i="44884" s="1"/>
  <c r="P96" i="44884"/>
  <c r="E96" i="44884"/>
  <c r="D96" i="44884"/>
  <c r="U95" i="44884"/>
  <c r="W95" i="44884" s="1"/>
  <c r="P95" i="44884"/>
  <c r="Q95" i="44884" s="1"/>
  <c r="E95" i="44884"/>
  <c r="D95" i="44884"/>
  <c r="F95" i="44884" s="1"/>
  <c r="U94" i="44884"/>
  <c r="W94" i="44884" s="1"/>
  <c r="P94" i="44884"/>
  <c r="E94" i="44884"/>
  <c r="D94" i="44884"/>
  <c r="U93" i="44884"/>
  <c r="W93" i="44884" s="1"/>
  <c r="P93" i="44884"/>
  <c r="E93" i="44884"/>
  <c r="D93" i="44884"/>
  <c r="U92" i="44884"/>
  <c r="W92" i="44884" s="1"/>
  <c r="P92" i="44884"/>
  <c r="Q92" i="44884" s="1"/>
  <c r="E92" i="44884"/>
  <c r="D92" i="44884"/>
  <c r="U91" i="44884"/>
  <c r="W91" i="44884" s="1"/>
  <c r="P91" i="44884"/>
  <c r="E91" i="44884"/>
  <c r="D91" i="44884"/>
  <c r="U90" i="44884"/>
  <c r="W90" i="44884" s="1"/>
  <c r="P90" i="44884"/>
  <c r="E90" i="44884"/>
  <c r="D90" i="44884"/>
  <c r="U89" i="44884"/>
  <c r="W89" i="44884" s="1"/>
  <c r="P89" i="44884"/>
  <c r="E89" i="44884"/>
  <c r="D89" i="44884"/>
  <c r="U88" i="44884"/>
  <c r="W88" i="44884" s="1"/>
  <c r="P88" i="44884"/>
  <c r="E88" i="44884"/>
  <c r="D88" i="44884"/>
  <c r="U87" i="44884"/>
  <c r="W87" i="44884" s="1"/>
  <c r="P87" i="44884"/>
  <c r="Q87" i="44884" s="1"/>
  <c r="E87" i="44884"/>
  <c r="D87" i="44884"/>
  <c r="F87" i="44884" s="1"/>
  <c r="K87" i="44884" s="1"/>
  <c r="U86" i="44884"/>
  <c r="P86" i="44884"/>
  <c r="E86" i="44884"/>
  <c r="D86" i="44884"/>
  <c r="V85" i="44884"/>
  <c r="T85" i="44884"/>
  <c r="O85" i="44884"/>
  <c r="M85" i="44884"/>
  <c r="G85" i="44884"/>
  <c r="C85" i="44884"/>
  <c r="B85" i="44884"/>
  <c r="U84" i="44884"/>
  <c r="W84" i="44884" s="1"/>
  <c r="N84" i="44884"/>
  <c r="P84" i="44884" s="1"/>
  <c r="Q84" i="44884" s="1"/>
  <c r="E84" i="44884"/>
  <c r="D84" i="44884"/>
  <c r="U83" i="44884"/>
  <c r="W83" i="44884" s="1"/>
  <c r="N83" i="44884"/>
  <c r="P83" i="44884" s="1"/>
  <c r="Q83" i="44884" s="1"/>
  <c r="E83" i="44884"/>
  <c r="D83" i="44884"/>
  <c r="U82" i="44884"/>
  <c r="W82" i="44884" s="1"/>
  <c r="N82" i="44884"/>
  <c r="P82" i="44884" s="1"/>
  <c r="E82" i="44884"/>
  <c r="D82" i="44884"/>
  <c r="F82" i="44884" s="1"/>
  <c r="U81" i="44884"/>
  <c r="W81" i="44884" s="1"/>
  <c r="N81" i="44884"/>
  <c r="P81" i="44884" s="1"/>
  <c r="Q81" i="44884" s="1"/>
  <c r="E81" i="44884"/>
  <c r="D81" i="44884"/>
  <c r="F81" i="44884" s="1"/>
  <c r="U80" i="44884"/>
  <c r="W80" i="44884" s="1"/>
  <c r="N80" i="44884"/>
  <c r="P80" i="44884" s="1"/>
  <c r="E80" i="44884"/>
  <c r="D80" i="44884"/>
  <c r="U79" i="44884"/>
  <c r="W79" i="44884" s="1"/>
  <c r="N79" i="44884"/>
  <c r="P79" i="44884" s="1"/>
  <c r="Q79" i="44884" s="1"/>
  <c r="E79" i="44884"/>
  <c r="D79" i="44884"/>
  <c r="F79" i="44884" s="1"/>
  <c r="K79" i="44884" s="1"/>
  <c r="U78" i="44884"/>
  <c r="W78" i="44884" s="1"/>
  <c r="N78" i="44884"/>
  <c r="P78" i="44884" s="1"/>
  <c r="E78" i="44884"/>
  <c r="D78" i="44884"/>
  <c r="F78" i="44884" s="1"/>
  <c r="U77" i="44884"/>
  <c r="W77" i="44884" s="1"/>
  <c r="N77" i="44884"/>
  <c r="P77" i="44884" s="1"/>
  <c r="E77" i="44884"/>
  <c r="D77" i="44884"/>
  <c r="U76" i="44884"/>
  <c r="W76" i="44884" s="1"/>
  <c r="N76" i="44884"/>
  <c r="P76" i="44884" s="1"/>
  <c r="Q76" i="44884" s="1"/>
  <c r="E76" i="44884"/>
  <c r="D76" i="44884"/>
  <c r="F76" i="44884" s="1"/>
  <c r="K76" i="44884" s="1"/>
  <c r="U75" i="44884"/>
  <c r="W75" i="44884" s="1"/>
  <c r="N75" i="44884"/>
  <c r="P75" i="44884" s="1"/>
  <c r="Q75" i="44884" s="1"/>
  <c r="E75" i="44884"/>
  <c r="D75" i="44884"/>
  <c r="F75" i="44884" s="1"/>
  <c r="H75" i="44884" s="1"/>
  <c r="U74" i="44884"/>
  <c r="W74" i="44884" s="1"/>
  <c r="N74" i="44884"/>
  <c r="P74" i="44884" s="1"/>
  <c r="E74" i="44884"/>
  <c r="D74" i="44884"/>
  <c r="F74" i="44884" s="1"/>
  <c r="U73" i="44884"/>
  <c r="N73" i="44884"/>
  <c r="P73" i="44884" s="1"/>
  <c r="E73" i="44884"/>
  <c r="D73" i="44884"/>
  <c r="V72" i="44884"/>
  <c r="T72" i="44884"/>
  <c r="O72" i="44884"/>
  <c r="M72" i="44884"/>
  <c r="G72" i="44884"/>
  <c r="C72" i="44884"/>
  <c r="B72" i="44884"/>
  <c r="B112" i="44884" s="1"/>
  <c r="U71" i="44884"/>
  <c r="W71" i="44884" s="1"/>
  <c r="Z71" i="44884" s="1"/>
  <c r="N71" i="44884"/>
  <c r="P71" i="44884" s="1"/>
  <c r="S71" i="44884" s="1"/>
  <c r="E71" i="44884"/>
  <c r="D71" i="44884"/>
  <c r="U70" i="44884"/>
  <c r="W70" i="44884" s="1"/>
  <c r="N70" i="44884"/>
  <c r="P70" i="44884" s="1"/>
  <c r="E70" i="44884"/>
  <c r="D70" i="44884"/>
  <c r="U69" i="44884"/>
  <c r="W69" i="44884" s="1"/>
  <c r="N69" i="44884"/>
  <c r="P69" i="44884" s="1"/>
  <c r="Q69" i="44884" s="1"/>
  <c r="E69" i="44884"/>
  <c r="D69" i="44884"/>
  <c r="F69" i="44884" s="1"/>
  <c r="U68" i="44884"/>
  <c r="W68" i="44884" s="1"/>
  <c r="N68" i="44884"/>
  <c r="P68" i="44884" s="1"/>
  <c r="Q68" i="44884" s="1"/>
  <c r="E68" i="44884"/>
  <c r="D68" i="44884"/>
  <c r="F68" i="44884" s="1"/>
  <c r="H68" i="44884" s="1"/>
  <c r="U67" i="44884"/>
  <c r="W67" i="44884" s="1"/>
  <c r="N67" i="44884"/>
  <c r="P67" i="44884" s="1"/>
  <c r="E67" i="44884"/>
  <c r="D67" i="44884"/>
  <c r="F67" i="44884" s="1"/>
  <c r="H67" i="44884" s="1"/>
  <c r="U66" i="44884"/>
  <c r="W66" i="44884" s="1"/>
  <c r="N66" i="44884"/>
  <c r="P66" i="44884" s="1"/>
  <c r="E66" i="44884"/>
  <c r="D66" i="44884"/>
  <c r="U65" i="44884"/>
  <c r="W65" i="44884" s="1"/>
  <c r="N65" i="44884"/>
  <c r="P65" i="44884" s="1"/>
  <c r="E65" i="44884"/>
  <c r="D65" i="44884"/>
  <c r="U64" i="44884"/>
  <c r="W64" i="44884" s="1"/>
  <c r="N64" i="44884"/>
  <c r="P64" i="44884" s="1"/>
  <c r="E64" i="44884"/>
  <c r="D64" i="44884"/>
  <c r="F64" i="44884" s="1"/>
  <c r="U63" i="44884"/>
  <c r="W63" i="44884" s="1"/>
  <c r="N63" i="44884"/>
  <c r="P63" i="44884" s="1"/>
  <c r="E63" i="44884"/>
  <c r="D63" i="44884"/>
  <c r="U62" i="44884"/>
  <c r="W62" i="44884" s="1"/>
  <c r="N62" i="44884"/>
  <c r="P62" i="44884" s="1"/>
  <c r="Q62" i="44884" s="1"/>
  <c r="E62" i="44884"/>
  <c r="D62" i="44884"/>
  <c r="U61" i="44884"/>
  <c r="W61" i="44884" s="1"/>
  <c r="N61" i="44884"/>
  <c r="P61" i="44884" s="1"/>
  <c r="E61" i="44884"/>
  <c r="D61" i="44884"/>
  <c r="U60" i="44884"/>
  <c r="N60" i="44884"/>
  <c r="E60" i="44884"/>
  <c r="D60" i="44884"/>
  <c r="V59" i="44884"/>
  <c r="T59" i="44884"/>
  <c r="O59" i="44884"/>
  <c r="M59" i="44884"/>
  <c r="G59" i="44884"/>
  <c r="C59" i="44884"/>
  <c r="B59" i="44884"/>
  <c r="U58" i="44884"/>
  <c r="W58" i="44884" s="1"/>
  <c r="N58" i="44884"/>
  <c r="P58" i="44884" s="1"/>
  <c r="E58" i="44884"/>
  <c r="D58" i="44884"/>
  <c r="U57" i="44884"/>
  <c r="W57" i="44884" s="1"/>
  <c r="N57" i="44884"/>
  <c r="P57" i="44884" s="1"/>
  <c r="E57" i="44884"/>
  <c r="D57" i="44884"/>
  <c r="U56" i="44884"/>
  <c r="W56" i="44884" s="1"/>
  <c r="N56" i="44884"/>
  <c r="P56" i="44884" s="1"/>
  <c r="Q56" i="44884" s="1"/>
  <c r="E56" i="44884"/>
  <c r="D56" i="44884"/>
  <c r="F56" i="44884" s="1"/>
  <c r="U55" i="44884"/>
  <c r="W55" i="44884" s="1"/>
  <c r="N55" i="44884"/>
  <c r="P55" i="44884" s="1"/>
  <c r="E55" i="44884"/>
  <c r="D55" i="44884"/>
  <c r="U54" i="44884"/>
  <c r="W54" i="44884" s="1"/>
  <c r="N54" i="44884"/>
  <c r="P54" i="44884" s="1"/>
  <c r="E54" i="44884"/>
  <c r="D54" i="44884"/>
  <c r="F54" i="44884" s="1"/>
  <c r="U53" i="44884"/>
  <c r="W53" i="44884" s="1"/>
  <c r="N53" i="44884"/>
  <c r="P53" i="44884" s="1"/>
  <c r="E53" i="44884"/>
  <c r="D53" i="44884"/>
  <c r="F53" i="44884" s="1"/>
  <c r="U52" i="44884"/>
  <c r="W52" i="44884" s="1"/>
  <c r="N52" i="44884"/>
  <c r="P52" i="44884" s="1"/>
  <c r="E52" i="44884"/>
  <c r="D52" i="44884"/>
  <c r="U51" i="44884"/>
  <c r="W51" i="44884" s="1"/>
  <c r="N51" i="44884"/>
  <c r="P51" i="44884" s="1"/>
  <c r="E51" i="44884"/>
  <c r="F51" i="44884" s="1"/>
  <c r="D51" i="44884"/>
  <c r="U50" i="44884"/>
  <c r="W50" i="44884" s="1"/>
  <c r="N50" i="44884"/>
  <c r="P50" i="44884" s="1"/>
  <c r="E50" i="44884"/>
  <c r="D50" i="44884"/>
  <c r="F50" i="44884" s="1"/>
  <c r="U49" i="44884"/>
  <c r="W49" i="44884" s="1"/>
  <c r="N49" i="44884"/>
  <c r="P49" i="44884" s="1"/>
  <c r="E49" i="44884"/>
  <c r="D49" i="44884"/>
  <c r="U48" i="44884"/>
  <c r="W48" i="44884" s="1"/>
  <c r="N48" i="44884"/>
  <c r="P48" i="44884" s="1"/>
  <c r="Q48" i="44884" s="1"/>
  <c r="E48" i="44884"/>
  <c r="D48" i="44884"/>
  <c r="U47" i="44884"/>
  <c r="W47" i="44884" s="1"/>
  <c r="N47" i="44884"/>
  <c r="P47" i="44884" s="1"/>
  <c r="E47" i="44884"/>
  <c r="D47" i="44884"/>
  <c r="F47" i="44884" s="1"/>
  <c r="H20" i="44884" l="1"/>
  <c r="F48" i="44884"/>
  <c r="F96" i="44884"/>
  <c r="F103" i="44884"/>
  <c r="H103" i="44884" s="1"/>
  <c r="H33" i="44884"/>
  <c r="K46" i="44884"/>
  <c r="F61" i="44884"/>
  <c r="F94" i="44884"/>
  <c r="H94" i="44884" s="1"/>
  <c r="F105" i="44884"/>
  <c r="F109" i="44884"/>
  <c r="H46" i="44884"/>
  <c r="F55" i="44884"/>
  <c r="F80" i="44884"/>
  <c r="H80" i="44884" s="1"/>
  <c r="F84" i="44884"/>
  <c r="F58" i="44884"/>
  <c r="H58" i="44884" s="1"/>
  <c r="F63" i="44884"/>
  <c r="K63" i="44884" s="1"/>
  <c r="F70" i="44884"/>
  <c r="H70" i="44884" s="1"/>
  <c r="F77" i="44884"/>
  <c r="H77" i="44884" s="1"/>
  <c r="K68" i="44884"/>
  <c r="F91" i="44884"/>
  <c r="H91" i="44884" s="1"/>
  <c r="F93" i="44884"/>
  <c r="K93" i="44884" s="1"/>
  <c r="F110" i="44884"/>
  <c r="H110" i="44884" s="1"/>
  <c r="D59" i="44884"/>
  <c r="F57" i="44884"/>
  <c r="H57" i="44884" s="1"/>
  <c r="F62" i="44884"/>
  <c r="K62" i="44884" s="1"/>
  <c r="E111" i="44884"/>
  <c r="F108" i="44884"/>
  <c r="F71" i="44884"/>
  <c r="H71" i="44884" s="1"/>
  <c r="F66" i="44884"/>
  <c r="F92" i="44884"/>
  <c r="F97" i="44884"/>
  <c r="F100" i="44884"/>
  <c r="K100" i="44884" s="1"/>
  <c r="F107" i="44884"/>
  <c r="K92" i="44884"/>
  <c r="H92" i="44884"/>
  <c r="H100" i="44884"/>
  <c r="K105" i="44884"/>
  <c r="H105" i="44884"/>
  <c r="K84" i="44884"/>
  <c r="H84" i="44884"/>
  <c r="K106" i="44884"/>
  <c r="H106" i="44884"/>
  <c r="K95" i="44884"/>
  <c r="H95" i="44884"/>
  <c r="K69" i="44884"/>
  <c r="H69" i="44884"/>
  <c r="K71" i="44884"/>
  <c r="K53" i="44884"/>
  <c r="H53" i="44884"/>
  <c r="K81" i="44884"/>
  <c r="H81" i="44884"/>
  <c r="K78" i="44884"/>
  <c r="H78" i="44884"/>
  <c r="K75" i="44884"/>
  <c r="F88" i="44884"/>
  <c r="H88" i="44884" s="1"/>
  <c r="F86" i="44884"/>
  <c r="K86" i="44884" s="1"/>
  <c r="H87" i="44884"/>
  <c r="F90" i="44884"/>
  <c r="K90" i="44884" s="1"/>
  <c r="F65" i="44884"/>
  <c r="K65" i="44884" s="1"/>
  <c r="F52" i="44884"/>
  <c r="F83" i="44884"/>
  <c r="N98" i="44884"/>
  <c r="F89" i="44884"/>
  <c r="K89" i="44884" s="1"/>
  <c r="D72" i="44884"/>
  <c r="D112" i="44884" s="1"/>
  <c r="F60" i="44884"/>
  <c r="Q61" i="44884"/>
  <c r="K82" i="44884"/>
  <c r="H82" i="44884"/>
  <c r="K58" i="44884"/>
  <c r="W59" i="44884"/>
  <c r="K51" i="44884"/>
  <c r="H51" i="44884"/>
  <c r="N72" i="44884"/>
  <c r="P60" i="44884"/>
  <c r="K64" i="44884"/>
  <c r="H64" i="44884"/>
  <c r="Q82" i="44884"/>
  <c r="Q104" i="44884"/>
  <c r="Q74" i="44884"/>
  <c r="K50" i="44884"/>
  <c r="H50" i="44884"/>
  <c r="Q53" i="44884"/>
  <c r="K56" i="44884"/>
  <c r="H56" i="44884"/>
  <c r="Q65" i="44884"/>
  <c r="P59" i="44884"/>
  <c r="Q47" i="44884"/>
  <c r="Q51" i="44884"/>
  <c r="H55" i="44884"/>
  <c r="K55" i="44884"/>
  <c r="Q58" i="44884"/>
  <c r="H48" i="44884"/>
  <c r="K48" i="44884" s="1"/>
  <c r="Q57" i="44884"/>
  <c r="H61" i="44884"/>
  <c r="K61" i="44884"/>
  <c r="Q64" i="44884"/>
  <c r="H47" i="44884"/>
  <c r="K47" i="44884"/>
  <c r="Q50" i="44884"/>
  <c r="Q63" i="44884"/>
  <c r="K109" i="44884"/>
  <c r="H109" i="44884"/>
  <c r="Q54" i="44884"/>
  <c r="E59" i="44884"/>
  <c r="Q49" i="44884"/>
  <c r="K54" i="44884"/>
  <c r="H54" i="44884"/>
  <c r="Q55" i="44884"/>
  <c r="K67" i="44884"/>
  <c r="Q70" i="44884"/>
  <c r="K74" i="44884"/>
  <c r="H74" i="44884"/>
  <c r="Q93" i="44884"/>
  <c r="Q80" i="44884"/>
  <c r="E72" i="44884"/>
  <c r="E98" i="44884"/>
  <c r="E85" i="44884"/>
  <c r="U85" i="44884"/>
  <c r="W73" i="44884"/>
  <c r="Q97" i="44884"/>
  <c r="Q102" i="44884"/>
  <c r="H76" i="44884"/>
  <c r="K91" i="44884"/>
  <c r="F101" i="44884"/>
  <c r="K108" i="44884"/>
  <c r="H108" i="44884"/>
  <c r="N111" i="44884"/>
  <c r="Q77" i="44884"/>
  <c r="F49" i="44884"/>
  <c r="N59" i="44884"/>
  <c r="N85" i="44884"/>
  <c r="U98" i="44884"/>
  <c r="Q88" i="44884"/>
  <c r="K94" i="44884"/>
  <c r="H96" i="44884"/>
  <c r="K96" i="44884"/>
  <c r="K97" i="44884"/>
  <c r="H97" i="44884"/>
  <c r="W111" i="44884"/>
  <c r="Q52" i="44884"/>
  <c r="Q66" i="44884"/>
  <c r="Q67" i="44884"/>
  <c r="P85" i="44884"/>
  <c r="K77" i="44884"/>
  <c r="H79" i="44884"/>
  <c r="W86" i="44884"/>
  <c r="Q89" i="44884"/>
  <c r="Q90" i="44884"/>
  <c r="Q91" i="44884"/>
  <c r="D98" i="44884"/>
  <c r="Q107" i="44884"/>
  <c r="U72" i="44884"/>
  <c r="Q78" i="44884"/>
  <c r="Q100" i="44884"/>
  <c r="Q101" i="44884"/>
  <c r="K102" i="44884"/>
  <c r="U111" i="44884"/>
  <c r="Q110" i="44884"/>
  <c r="P111" i="44884"/>
  <c r="Q99" i="44884"/>
  <c r="H107" i="44884"/>
  <c r="K107" i="44884"/>
  <c r="W60" i="44884"/>
  <c r="D85" i="44884"/>
  <c r="K80" i="44884"/>
  <c r="H86" i="44884"/>
  <c r="Q96" i="44884"/>
  <c r="F99" i="44884"/>
  <c r="D111" i="44884"/>
  <c r="F104" i="44884"/>
  <c r="F73" i="44884"/>
  <c r="Q73" i="44884"/>
  <c r="Q86" i="44884"/>
  <c r="Q94" i="44884"/>
  <c r="P98" i="44884"/>
  <c r="A1" i="44886"/>
  <c r="F3" i="44886" l="1"/>
  <c r="P10" i="44886" s="1"/>
  <c r="H62" i="44884"/>
  <c r="K88" i="44884"/>
  <c r="K98" i="44884" s="1"/>
  <c r="K57" i="44884"/>
  <c r="K70" i="44884"/>
  <c r="H93" i="44884"/>
  <c r="K103" i="44884"/>
  <c r="H63" i="44884"/>
  <c r="H89" i="44884"/>
  <c r="F59" i="44884"/>
  <c r="H66" i="44884"/>
  <c r="K66" i="44884"/>
  <c r="K110" i="44884"/>
  <c r="H52" i="44884"/>
  <c r="K52" i="44884"/>
  <c r="H65" i="44884"/>
  <c r="F98" i="44884"/>
  <c r="H90" i="44884"/>
  <c r="H83" i="44884"/>
  <c r="K83" i="44884"/>
  <c r="F85" i="44884"/>
  <c r="K73" i="44884"/>
  <c r="H73" i="44884"/>
  <c r="W98" i="44884"/>
  <c r="H49" i="44884"/>
  <c r="H59" i="44884" s="1"/>
  <c r="K49" i="44884"/>
  <c r="K101" i="44884"/>
  <c r="H101" i="44884"/>
  <c r="W72" i="44884"/>
  <c r="Q98" i="44884"/>
  <c r="H99" i="44884"/>
  <c r="K99" i="44884"/>
  <c r="F111" i="44884"/>
  <c r="Q59" i="44884"/>
  <c r="K104" i="44884"/>
  <c r="H104" i="44884"/>
  <c r="Q111" i="44884"/>
  <c r="Q60" i="44884"/>
  <c r="Q72" i="44884" s="1"/>
  <c r="P72" i="44884"/>
  <c r="F72" i="44884"/>
  <c r="F112" i="44884" s="1"/>
  <c r="H60" i="44884"/>
  <c r="Q85" i="44884"/>
  <c r="W85" i="44884"/>
  <c r="P11" i="44886" l="1"/>
  <c r="P12" i="44886" s="1"/>
  <c r="P13" i="44886" s="1"/>
  <c r="G10" i="44886"/>
  <c r="F10" i="44886"/>
  <c r="K10" i="44886"/>
  <c r="H98" i="44884"/>
  <c r="K85" i="44884"/>
  <c r="K59" i="44884"/>
  <c r="K111" i="44884"/>
  <c r="H111" i="44884"/>
  <c r="H85" i="44884"/>
  <c r="H72" i="44884"/>
  <c r="H112" i="44884" s="1"/>
  <c r="K11" i="44886" l="1"/>
  <c r="L11" i="44886" s="1"/>
  <c r="F11" i="44886"/>
  <c r="G11" i="44886"/>
  <c r="G12" i="44886"/>
  <c r="F12" i="44886"/>
  <c r="K12" i="44886"/>
  <c r="L12" i="44886" s="1"/>
  <c r="M12" i="44886" s="1"/>
  <c r="N12" i="44886" s="1"/>
  <c r="L10" i="44886"/>
  <c r="S12" i="44886" s="1"/>
  <c r="H10" i="44886"/>
  <c r="K13" i="44886"/>
  <c r="F13" i="44886"/>
  <c r="G13" i="44886"/>
  <c r="P14" i="44886"/>
  <c r="H12" i="44886" l="1"/>
  <c r="O12" i="44886" s="1"/>
  <c r="H11" i="44886"/>
  <c r="M10" i="44886"/>
  <c r="N10" i="44886" s="1"/>
  <c r="O10" i="44886" s="1"/>
  <c r="H13" i="44886"/>
  <c r="K14" i="44886"/>
  <c r="G14" i="44886"/>
  <c r="F14" i="44886"/>
  <c r="M11" i="44886"/>
  <c r="N11" i="44886" s="1"/>
  <c r="L13" i="44886"/>
  <c r="P15" i="44886"/>
  <c r="O11" i="44886" l="1"/>
  <c r="H14" i="44886"/>
  <c r="M13" i="44886"/>
  <c r="N13" i="44886" s="1"/>
  <c r="L14" i="44886"/>
  <c r="F15" i="44886"/>
  <c r="G15" i="44886"/>
  <c r="K15" i="44886"/>
  <c r="P16" i="44886"/>
  <c r="O13" i="44886" l="1"/>
  <c r="F16" i="44886"/>
  <c r="G16" i="44886"/>
  <c r="K16" i="44886"/>
  <c r="L15" i="44886"/>
  <c r="H15" i="44886"/>
  <c r="M14" i="44886"/>
  <c r="N14" i="44886" s="1"/>
  <c r="O14" i="44886" s="1"/>
  <c r="P17" i="44886"/>
  <c r="L16" i="44886" l="1"/>
  <c r="H16" i="44886"/>
  <c r="F17" i="44886"/>
  <c r="G17" i="44886"/>
  <c r="K17" i="44886"/>
  <c r="L17" i="44886" s="1"/>
  <c r="M15" i="44886"/>
  <c r="N15" i="44886" s="1"/>
  <c r="O15" i="44886" s="1"/>
  <c r="P18" i="44886"/>
  <c r="H17" i="44886" l="1"/>
  <c r="F18" i="44886"/>
  <c r="G18" i="44886"/>
  <c r="K18" i="44886"/>
  <c r="M16" i="44886"/>
  <c r="N16" i="44886" s="1"/>
  <c r="M17" i="44886"/>
  <c r="N17" i="44886" s="1"/>
  <c r="J22" i="44886"/>
  <c r="P19" i="44886"/>
  <c r="O17" i="44886" l="1"/>
  <c r="O16" i="44886"/>
  <c r="F19" i="44886"/>
  <c r="G19" i="44886"/>
  <c r="K19" i="44886"/>
  <c r="L18" i="44886"/>
  <c r="H18" i="44886"/>
  <c r="P20" i="44886"/>
  <c r="M18" i="44886" l="1"/>
  <c r="N18" i="44886" s="1"/>
  <c r="O18" i="44886" s="1"/>
  <c r="L19" i="44886"/>
  <c r="M19" i="44886" s="1"/>
  <c r="N19" i="44886" s="1"/>
  <c r="H19" i="44886"/>
  <c r="G20" i="44886"/>
  <c r="F20" i="44886"/>
  <c r="K20" i="44886"/>
  <c r="P21" i="44886"/>
  <c r="O19" i="44886" l="1"/>
  <c r="G21" i="44886"/>
  <c r="G22" i="44886" s="1"/>
  <c r="F21" i="44886"/>
  <c r="K21" i="44886"/>
  <c r="L20" i="44886"/>
  <c r="H20" i="44886"/>
  <c r="P23" i="44886"/>
  <c r="M20" i="44886" l="1"/>
  <c r="K22" i="44886"/>
  <c r="L21" i="44886"/>
  <c r="H21" i="44886"/>
  <c r="H22" i="44886" s="1"/>
  <c r="F22" i="44886"/>
  <c r="G23" i="44886"/>
  <c r="F23" i="44886"/>
  <c r="K23" i="44886"/>
  <c r="P24" i="44886"/>
  <c r="M21" i="44886" l="1"/>
  <c r="N21" i="44886" s="1"/>
  <c r="L22" i="44886"/>
  <c r="L23" i="44886"/>
  <c r="H23" i="44886"/>
  <c r="N20" i="44886"/>
  <c r="O20" i="44886" s="1"/>
  <c r="F24" i="44886"/>
  <c r="G24" i="44886"/>
  <c r="K24" i="44886"/>
  <c r="P25" i="44886"/>
  <c r="O21" i="44886" l="1"/>
  <c r="O22" i="44886" s="1"/>
  <c r="N22" i="44886"/>
  <c r="M23" i="44886"/>
  <c r="N23" i="44886" s="1"/>
  <c r="H24" i="44886"/>
  <c r="F25" i="44886"/>
  <c r="G25" i="44886"/>
  <c r="K25" i="44886"/>
  <c r="M22" i="44886"/>
  <c r="L24" i="44886"/>
  <c r="P26" i="44886"/>
  <c r="O23" i="44886" l="1"/>
  <c r="M24" i="44886"/>
  <c r="N24" i="44886" s="1"/>
  <c r="O24" i="44886" s="1"/>
  <c r="L25" i="44886"/>
  <c r="G26" i="44886"/>
  <c r="F26" i="44886"/>
  <c r="K26" i="44886"/>
  <c r="H25" i="44886"/>
  <c r="P27" i="44886"/>
  <c r="A1" i="44884"/>
  <c r="D3" i="44884" s="1"/>
  <c r="AB8" i="44884" s="1"/>
  <c r="H26" i="44886" l="1"/>
  <c r="I8" i="44884"/>
  <c r="AB9" i="44884"/>
  <c r="R8" i="44884"/>
  <c r="X8" i="44884"/>
  <c r="J8" i="44884"/>
  <c r="G27" i="44886"/>
  <c r="F27" i="44886"/>
  <c r="K27" i="44886"/>
  <c r="L26" i="44886"/>
  <c r="M25" i="44886"/>
  <c r="N25" i="44886" s="1"/>
  <c r="P28" i="44886"/>
  <c r="L8" i="44884" l="1"/>
  <c r="X9" i="44884"/>
  <c r="J9" i="44884"/>
  <c r="I9" i="44884"/>
  <c r="AB10" i="44884"/>
  <c r="R9" i="44884"/>
  <c r="S9" i="44884" s="1"/>
  <c r="AA8" i="44884"/>
  <c r="Y8" i="44884"/>
  <c r="S8" i="44884"/>
  <c r="O25" i="44886"/>
  <c r="M26" i="44886"/>
  <c r="N26" i="44886" s="1"/>
  <c r="O26" i="44886" s="1"/>
  <c r="L27" i="44886"/>
  <c r="M27" i="44886" s="1"/>
  <c r="N27" i="44886" s="1"/>
  <c r="H27" i="44886"/>
  <c r="F28" i="44886"/>
  <c r="G28" i="44886"/>
  <c r="K28" i="44886"/>
  <c r="P29" i="44886"/>
  <c r="Y9" i="44884" l="1"/>
  <c r="Z9" i="44884" s="1"/>
  <c r="Z8" i="44884"/>
  <c r="J10" i="44884"/>
  <c r="I10" i="44884"/>
  <c r="AB11" i="44884"/>
  <c r="R10" i="44884"/>
  <c r="X10" i="44884"/>
  <c r="AA9" i="44884"/>
  <c r="L9" i="44884"/>
  <c r="H28" i="44886"/>
  <c r="O27" i="44886"/>
  <c r="L28" i="44886"/>
  <c r="M28" i="44886" s="1"/>
  <c r="N28" i="44886" s="1"/>
  <c r="G29" i="44886"/>
  <c r="F29" i="44886"/>
  <c r="K29" i="44886"/>
  <c r="P30" i="44886"/>
  <c r="O28" i="44886" l="1"/>
  <c r="H29" i="44886"/>
  <c r="Y10" i="44884"/>
  <c r="Z10" i="44884" s="1"/>
  <c r="S10" i="44884"/>
  <c r="R11" i="44884"/>
  <c r="S11" i="44884" s="1"/>
  <c r="AB12" i="44884"/>
  <c r="I11" i="44884"/>
  <c r="J11" i="44884"/>
  <c r="X11" i="44884"/>
  <c r="AA10" i="44884"/>
  <c r="L10" i="44884"/>
  <c r="L29" i="44886"/>
  <c r="G30" i="44886"/>
  <c r="F30" i="44886"/>
  <c r="K30" i="44886"/>
  <c r="P31" i="44886"/>
  <c r="H30" i="44886" l="1"/>
  <c r="AA11" i="44884"/>
  <c r="L11" i="44884"/>
  <c r="Y11" i="44884"/>
  <c r="Z11" i="44884" s="1"/>
  <c r="I12" i="44884"/>
  <c r="R12" i="44884"/>
  <c r="S12" i="44884" s="1"/>
  <c r="J12" i="44884"/>
  <c r="AB13" i="44884"/>
  <c r="X12" i="44884"/>
  <c r="Y12" i="44884" s="1"/>
  <c r="Z12" i="44884" s="1"/>
  <c r="G31" i="44886"/>
  <c r="F31" i="44886"/>
  <c r="K31" i="44886"/>
  <c r="L30" i="44886"/>
  <c r="M29" i="44886"/>
  <c r="N29" i="44886" s="1"/>
  <c r="J35" i="44886"/>
  <c r="P32" i="44886"/>
  <c r="I13" i="44884" l="1"/>
  <c r="J13" i="44884"/>
  <c r="R13" i="44884"/>
  <c r="AB14" i="44884"/>
  <c r="X13" i="44884"/>
  <c r="L12" i="44884"/>
  <c r="AA12" i="44884"/>
  <c r="O29" i="44886"/>
  <c r="G32" i="44886"/>
  <c r="F32" i="44886"/>
  <c r="K32" i="44886"/>
  <c r="L31" i="44886"/>
  <c r="M31" i="44886" s="1"/>
  <c r="N31" i="44886" s="1"/>
  <c r="M30" i="44886"/>
  <c r="H31" i="44886"/>
  <c r="P33" i="44886"/>
  <c r="H32" i="44886" l="1"/>
  <c r="Y13" i="44884"/>
  <c r="Z13" i="44884" s="1"/>
  <c r="AB15" i="44884"/>
  <c r="X14" i="44884"/>
  <c r="Y14" i="44884" s="1"/>
  <c r="Z14" i="44884" s="1"/>
  <c r="R14" i="44884"/>
  <c r="S14" i="44884" s="1"/>
  <c r="I14" i="44884"/>
  <c r="J14" i="44884"/>
  <c r="S13" i="44884"/>
  <c r="AA13" i="44884"/>
  <c r="L13" i="44884"/>
  <c r="O31" i="44886"/>
  <c r="F33" i="44886"/>
  <c r="G33" i="44886"/>
  <c r="K33" i="44886"/>
  <c r="L32" i="44886"/>
  <c r="N30" i="44886"/>
  <c r="O30" i="44886" s="1"/>
  <c r="P34" i="44886"/>
  <c r="I15" i="44884" l="1"/>
  <c r="J15" i="44884"/>
  <c r="AB16" i="44884"/>
  <c r="X15" i="44884"/>
  <c r="Y15" i="44884" s="1"/>
  <c r="Z15" i="44884" s="1"/>
  <c r="R15" i="44884"/>
  <c r="S15" i="44884" s="1"/>
  <c r="L14" i="44884"/>
  <c r="AA14" i="44884"/>
  <c r="L33" i="44886"/>
  <c r="H33" i="44886"/>
  <c r="M32" i="44886"/>
  <c r="G34" i="44886"/>
  <c r="G35" i="44886" s="1"/>
  <c r="F34" i="44886"/>
  <c r="K34" i="44886"/>
  <c r="K35" i="44886" s="1"/>
  <c r="P36" i="44886"/>
  <c r="AB17" i="44884" l="1"/>
  <c r="I16" i="44884"/>
  <c r="R16" i="44884"/>
  <c r="S16" i="44884" s="1"/>
  <c r="X16" i="44884"/>
  <c r="Y16" i="44884" s="1"/>
  <c r="Z16" i="44884" s="1"/>
  <c r="J16" i="44884"/>
  <c r="L15" i="44884"/>
  <c r="AA15" i="44884"/>
  <c r="G36" i="44886"/>
  <c r="F36" i="44886"/>
  <c r="K36" i="44886"/>
  <c r="H34" i="44886"/>
  <c r="H35" i="44886" s="1"/>
  <c r="F35" i="44886"/>
  <c r="N32" i="44886"/>
  <c r="O32" i="44886" s="1"/>
  <c r="M33" i="44886"/>
  <c r="N33" i="44886" s="1"/>
  <c r="O33" i="44886" s="1"/>
  <c r="L34" i="44886"/>
  <c r="P37" i="44886"/>
  <c r="L16" i="44884" l="1"/>
  <c r="AA16" i="44884"/>
  <c r="I17" i="44884"/>
  <c r="J17" i="44884"/>
  <c r="AB18" i="44884"/>
  <c r="R17" i="44884"/>
  <c r="S17" i="44884" s="1"/>
  <c r="X17" i="44884"/>
  <c r="Y17" i="44884" s="1"/>
  <c r="Z17" i="44884" s="1"/>
  <c r="M34" i="44886"/>
  <c r="L35" i="44886"/>
  <c r="L36" i="44886"/>
  <c r="H36" i="44886"/>
  <c r="G37" i="44886"/>
  <c r="F37" i="44886"/>
  <c r="K37" i="44886"/>
  <c r="P38" i="44886"/>
  <c r="R18" i="44884" l="1"/>
  <c r="S18" i="44884" s="1"/>
  <c r="I18" i="44884"/>
  <c r="AB19" i="44884"/>
  <c r="X18" i="44884"/>
  <c r="Y18" i="44884" s="1"/>
  <c r="Z18" i="44884" s="1"/>
  <c r="J18" i="44884"/>
  <c r="L17" i="44884"/>
  <c r="AA17" i="44884"/>
  <c r="H37" i="44886"/>
  <c r="L37" i="44886"/>
  <c r="M37" i="44886" s="1"/>
  <c r="N37" i="44886" s="1"/>
  <c r="G38" i="44886"/>
  <c r="F38" i="44886"/>
  <c r="K38" i="44886"/>
  <c r="M36" i="44886"/>
  <c r="N36" i="44886" s="1"/>
  <c r="N34" i="44886"/>
  <c r="M35" i="44886"/>
  <c r="P39" i="44886"/>
  <c r="O37" i="44886" l="1"/>
  <c r="H38" i="44886"/>
  <c r="L18" i="44884"/>
  <c r="AA18" i="44884"/>
  <c r="R19" i="44884"/>
  <c r="AB21" i="44884"/>
  <c r="I19" i="44884"/>
  <c r="X19" i="44884"/>
  <c r="J19" i="44884"/>
  <c r="J20" i="44884" s="1"/>
  <c r="L38" i="44886"/>
  <c r="F39" i="44886"/>
  <c r="G39" i="44886"/>
  <c r="K39" i="44886"/>
  <c r="O34" i="44886"/>
  <c r="O35" i="44886" s="1"/>
  <c r="N35" i="44886"/>
  <c r="O36" i="44886"/>
  <c r="P40" i="44886"/>
  <c r="S19" i="44884" l="1"/>
  <c r="S20" i="44884" s="1"/>
  <c r="R20" i="44884"/>
  <c r="I20" i="44884"/>
  <c r="L19" i="44884"/>
  <c r="L20" i="44884" s="1"/>
  <c r="AA19" i="44884"/>
  <c r="AA20" i="44884" s="1"/>
  <c r="X20" i="44884"/>
  <c r="Y19" i="44884"/>
  <c r="Y20" i="44884" s="1"/>
  <c r="AB22" i="44884"/>
  <c r="J21" i="44884"/>
  <c r="R21" i="44884"/>
  <c r="X21" i="44884"/>
  <c r="I21" i="44884"/>
  <c r="H39" i="44886"/>
  <c r="G40" i="44886"/>
  <c r="F40" i="44886"/>
  <c r="K40" i="44886"/>
  <c r="M38" i="44886"/>
  <c r="N38" i="44886" s="1"/>
  <c r="L39" i="44886"/>
  <c r="P41" i="44886"/>
  <c r="Z19" i="44884" l="1"/>
  <c r="Z20" i="44884" s="1"/>
  <c r="H40" i="44886"/>
  <c r="Y21" i="44884"/>
  <c r="Z21" i="44884" s="1"/>
  <c r="S21" i="44884"/>
  <c r="L21" i="44884"/>
  <c r="AA21" i="44884"/>
  <c r="R22" i="44884"/>
  <c r="S22" i="44884" s="1"/>
  <c r="AB23" i="44884"/>
  <c r="I22" i="44884"/>
  <c r="X22" i="44884"/>
  <c r="J22" i="44884"/>
  <c r="O38" i="44886"/>
  <c r="L40" i="44886"/>
  <c r="M39" i="44886"/>
  <c r="N39" i="44886" s="1"/>
  <c r="G41" i="44886"/>
  <c r="F41" i="44886"/>
  <c r="K41" i="44886"/>
  <c r="P42" i="44886"/>
  <c r="Y22" i="44884" l="1"/>
  <c r="Z22" i="44884" s="1"/>
  <c r="L22" i="44884"/>
  <c r="AA22" i="44884"/>
  <c r="AB24" i="44884"/>
  <c r="I23" i="44884"/>
  <c r="R23" i="44884"/>
  <c r="S23" i="44884" s="1"/>
  <c r="X23" i="44884"/>
  <c r="J23" i="44884"/>
  <c r="O39" i="44886"/>
  <c r="G42" i="44886"/>
  <c r="F42" i="44886"/>
  <c r="K42" i="44886"/>
  <c r="L41" i="44886"/>
  <c r="M40" i="44886"/>
  <c r="N40" i="44886" s="1"/>
  <c r="H41" i="44886"/>
  <c r="P43" i="44886"/>
  <c r="L23" i="44884" l="1"/>
  <c r="AA23" i="44884"/>
  <c r="I24" i="44884"/>
  <c r="R24" i="44884"/>
  <c r="AB25" i="44884"/>
  <c r="X24" i="44884"/>
  <c r="J24" i="44884"/>
  <c r="Y23" i="44884"/>
  <c r="H42" i="44886"/>
  <c r="O40" i="44886"/>
  <c r="M41" i="44886"/>
  <c r="N41" i="44886" s="1"/>
  <c r="O41" i="44886" s="1"/>
  <c r="L42" i="44886"/>
  <c r="G43" i="44886"/>
  <c r="F43" i="44886"/>
  <c r="K43" i="44886"/>
  <c r="L43" i="44886" s="1"/>
  <c r="P44" i="44886"/>
  <c r="H43" i="44886" l="1"/>
  <c r="AA24" i="44884"/>
  <c r="L24" i="44884"/>
  <c r="Z23" i="44884"/>
  <c r="Y24" i="44884"/>
  <c r="Z24" i="44884" s="1"/>
  <c r="R25" i="44884"/>
  <c r="S25" i="44884" s="1"/>
  <c r="I25" i="44884"/>
  <c r="AB26" i="44884"/>
  <c r="X25" i="44884"/>
  <c r="J25" i="44884"/>
  <c r="S24" i="44884"/>
  <c r="M43" i="44886"/>
  <c r="N43" i="44886" s="1"/>
  <c r="J48" i="44886"/>
  <c r="F44" i="44886"/>
  <c r="G44" i="44886"/>
  <c r="K44" i="44886"/>
  <c r="M42" i="44886"/>
  <c r="N42" i="44886" s="1"/>
  <c r="O42" i="44886" s="1"/>
  <c r="P45" i="44886"/>
  <c r="O43" i="44886" l="1"/>
  <c r="L25" i="44884"/>
  <c r="AA25" i="44884"/>
  <c r="Y25" i="44884"/>
  <c r="R26" i="44884"/>
  <c r="AB27" i="44884"/>
  <c r="I26" i="44884"/>
  <c r="X26" i="44884"/>
  <c r="J26" i="44884"/>
  <c r="H44" i="44886"/>
  <c r="L44" i="44886"/>
  <c r="M44" i="44886" s="1"/>
  <c r="N44" i="44886" s="1"/>
  <c r="G45" i="44886"/>
  <c r="F45" i="44886"/>
  <c r="K45" i="44886"/>
  <c r="P46" i="44886"/>
  <c r="O44" i="44886" l="1"/>
  <c r="Z25" i="44884"/>
  <c r="Y26" i="44884"/>
  <c r="Z26" i="44884" s="1"/>
  <c r="AA26" i="44884"/>
  <c r="L26" i="44884"/>
  <c r="R27" i="44884"/>
  <c r="S27" i="44884" s="1"/>
  <c r="J27" i="44884"/>
  <c r="AB28" i="44884"/>
  <c r="I27" i="44884"/>
  <c r="X27" i="44884"/>
  <c r="S26" i="44884"/>
  <c r="H45" i="44886"/>
  <c r="L45" i="44886"/>
  <c r="F46" i="44886"/>
  <c r="G46" i="44886"/>
  <c r="K46" i="44886"/>
  <c r="P47" i="44886"/>
  <c r="X28" i="44884" l="1"/>
  <c r="Y28" i="44884" s="1"/>
  <c r="Z28" i="44884" s="1"/>
  <c r="I28" i="44884"/>
  <c r="J28" i="44884"/>
  <c r="AB29" i="44884"/>
  <c r="R28" i="44884"/>
  <c r="Y27" i="44884"/>
  <c r="Z27" i="44884" s="1"/>
  <c r="L27" i="44884"/>
  <c r="AA27" i="44884"/>
  <c r="F47" i="44886"/>
  <c r="G47" i="44886"/>
  <c r="G48" i="44886" s="1"/>
  <c r="K47" i="44886"/>
  <c r="L46" i="44886"/>
  <c r="M46" i="44886" s="1"/>
  <c r="N46" i="44886" s="1"/>
  <c r="H46" i="44886"/>
  <c r="M45" i="44886"/>
  <c r="N45" i="44886" s="1"/>
  <c r="O45" i="44886" s="1"/>
  <c r="P49" i="44886"/>
  <c r="S28" i="44884" l="1"/>
  <c r="I29" i="44884"/>
  <c r="R29" i="44884"/>
  <c r="S29" i="44884" s="1"/>
  <c r="AB30" i="44884"/>
  <c r="X29" i="44884"/>
  <c r="Y29" i="44884" s="1"/>
  <c r="Z29" i="44884" s="1"/>
  <c r="J29" i="44884"/>
  <c r="L28" i="44884"/>
  <c r="AA28" i="44884"/>
  <c r="O46" i="44886"/>
  <c r="K48" i="44886"/>
  <c r="L47" i="44886"/>
  <c r="F49" i="44886"/>
  <c r="G49" i="44886"/>
  <c r="K49" i="44886"/>
  <c r="H47" i="44886"/>
  <c r="F48" i="44886"/>
  <c r="P50" i="44886"/>
  <c r="R30" i="44884" l="1"/>
  <c r="S30" i="44884" s="1"/>
  <c r="AB31" i="44884"/>
  <c r="I30" i="44884"/>
  <c r="X30" i="44884"/>
  <c r="Y30" i="44884" s="1"/>
  <c r="Z30" i="44884" s="1"/>
  <c r="J30" i="44884"/>
  <c r="L29" i="44884"/>
  <c r="AA29" i="44884"/>
  <c r="H49" i="44886"/>
  <c r="M47" i="44886"/>
  <c r="L48" i="44886"/>
  <c r="G50" i="44886"/>
  <c r="F50" i="44886"/>
  <c r="K50" i="44886"/>
  <c r="H48" i="44886"/>
  <c r="L49" i="44886"/>
  <c r="P51" i="44886"/>
  <c r="X31" i="44884" l="1"/>
  <c r="Y31" i="44884" s="1"/>
  <c r="Z31" i="44884" s="1"/>
  <c r="J31" i="44884"/>
  <c r="AB32" i="44884"/>
  <c r="R31" i="44884"/>
  <c r="I31" i="44884"/>
  <c r="AA30" i="44884"/>
  <c r="L30" i="44884"/>
  <c r="H50" i="44886"/>
  <c r="F51" i="44886"/>
  <c r="G51" i="44886"/>
  <c r="K51" i="44886"/>
  <c r="N47" i="44886"/>
  <c r="M48" i="44886"/>
  <c r="M49" i="44886"/>
  <c r="N49" i="44886" s="1"/>
  <c r="L50" i="44886"/>
  <c r="P52" i="44886"/>
  <c r="S31" i="44884" l="1"/>
  <c r="S33" i="44884" s="1"/>
  <c r="R33" i="44884"/>
  <c r="X32" i="44884"/>
  <c r="AB34" i="44884"/>
  <c r="I32" i="44884"/>
  <c r="J32" i="44884"/>
  <c r="J33" i="44884" s="1"/>
  <c r="AA31" i="44884"/>
  <c r="L31" i="44884"/>
  <c r="L51" i="44886"/>
  <c r="M51" i="44886" s="1"/>
  <c r="N51" i="44886" s="1"/>
  <c r="O49" i="44886"/>
  <c r="H51" i="44886"/>
  <c r="G52" i="44886"/>
  <c r="F52" i="44886"/>
  <c r="K52" i="44886"/>
  <c r="M50" i="44886"/>
  <c r="N50" i="44886" s="1"/>
  <c r="N48" i="44886"/>
  <c r="O47" i="44886"/>
  <c r="O48" i="44886" s="1"/>
  <c r="P53" i="44886"/>
  <c r="R34" i="44884" l="1"/>
  <c r="AB35" i="44884"/>
  <c r="X34" i="44884"/>
  <c r="J34" i="44884"/>
  <c r="I34" i="44884"/>
  <c r="Y32" i="44884"/>
  <c r="Y33" i="44884" s="1"/>
  <c r="X33" i="44884"/>
  <c r="I33" i="44884"/>
  <c r="L32" i="44884"/>
  <c r="L33" i="44884" s="1"/>
  <c r="AA32" i="44884"/>
  <c r="AA33" i="44884" s="1"/>
  <c r="H52" i="44886"/>
  <c r="O51" i="44886"/>
  <c r="O50" i="44886"/>
  <c r="L52" i="44886"/>
  <c r="G53" i="44886"/>
  <c r="F53" i="44886"/>
  <c r="K53" i="44886"/>
  <c r="P54" i="44886"/>
  <c r="Z32" i="44884" l="1"/>
  <c r="Z33" i="44884" s="1"/>
  <c r="Y34" i="44884"/>
  <c r="Z34" i="44884" s="1"/>
  <c r="I35" i="44884"/>
  <c r="AB36" i="44884"/>
  <c r="J35" i="44884"/>
  <c r="R35" i="44884"/>
  <c r="S35" i="44884" s="1"/>
  <c r="X35" i="44884"/>
  <c r="Y35" i="44884" s="1"/>
  <c r="Z35" i="44884" s="1"/>
  <c r="S34" i="44884"/>
  <c r="L34" i="44884"/>
  <c r="AA34" i="44884"/>
  <c r="H53" i="44886"/>
  <c r="M52" i="44886"/>
  <c r="N52" i="44886" s="1"/>
  <c r="G54" i="44886"/>
  <c r="F54" i="44886"/>
  <c r="K54" i="44886"/>
  <c r="L53" i="44886"/>
  <c r="M53" i="44886" s="1"/>
  <c r="N53" i="44886" s="1"/>
  <c r="P55" i="44886"/>
  <c r="AA35" i="44884" l="1"/>
  <c r="L35" i="44884"/>
  <c r="R36" i="44884"/>
  <c r="AB37" i="44884"/>
  <c r="I36" i="44884"/>
  <c r="X36" i="44884"/>
  <c r="Y36" i="44884" s="1"/>
  <c r="Z36" i="44884" s="1"/>
  <c r="J36" i="44884"/>
  <c r="O53" i="44886"/>
  <c r="H54" i="44886"/>
  <c r="L54" i="44886"/>
  <c r="O52" i="44886"/>
  <c r="F55" i="44886"/>
  <c r="G55" i="44886"/>
  <c r="K55" i="44886"/>
  <c r="P56" i="44886"/>
  <c r="S36" i="44884" l="1"/>
  <c r="J37" i="44884"/>
  <c r="R37" i="44884"/>
  <c r="S37" i="44884" s="1"/>
  <c r="AB38" i="44884"/>
  <c r="I37" i="44884"/>
  <c r="X37" i="44884"/>
  <c r="AA36" i="44884"/>
  <c r="L36" i="44884"/>
  <c r="L55" i="44886"/>
  <c r="M55" i="44886" s="1"/>
  <c r="N55" i="44886" s="1"/>
  <c r="H55" i="44886"/>
  <c r="G56" i="44886"/>
  <c r="F56" i="44886"/>
  <c r="K56" i="44886"/>
  <c r="L56" i="44886" s="1"/>
  <c r="M56" i="44886" s="1"/>
  <c r="N56" i="44886" s="1"/>
  <c r="M54" i="44886"/>
  <c r="N54" i="44886" s="1"/>
  <c r="P57" i="44886"/>
  <c r="Y37" i="44884" l="1"/>
  <c r="L37" i="44884"/>
  <c r="AA37" i="44884"/>
  <c r="X38" i="44884"/>
  <c r="Y38" i="44884" s="1"/>
  <c r="Z38" i="44884" s="1"/>
  <c r="AB39" i="44884"/>
  <c r="I38" i="44884"/>
  <c r="R38" i="44884"/>
  <c r="S38" i="44884" s="1"/>
  <c r="J38" i="44884"/>
  <c r="H56" i="44886"/>
  <c r="O56" i="44886" s="1"/>
  <c r="O55" i="44886"/>
  <c r="G57" i="44886"/>
  <c r="F57" i="44886"/>
  <c r="K57" i="44886"/>
  <c r="O54" i="44886"/>
  <c r="J61" i="44886"/>
  <c r="P58" i="44886"/>
  <c r="I39" i="44884" l="1"/>
  <c r="J39" i="44884"/>
  <c r="AB40" i="44884"/>
  <c r="R39" i="44884"/>
  <c r="S39" i="44884" s="1"/>
  <c r="X39" i="44884"/>
  <c r="Y39" i="44884" s="1"/>
  <c r="Z39" i="44884" s="1"/>
  <c r="Z37" i="44884"/>
  <c r="L38" i="44884"/>
  <c r="AA38" i="44884"/>
  <c r="G58" i="44886"/>
  <c r="F58" i="44886"/>
  <c r="K58" i="44886"/>
  <c r="L57" i="44886"/>
  <c r="H57" i="44886"/>
  <c r="P59" i="44886"/>
  <c r="AA39" i="44884" l="1"/>
  <c r="L39" i="44884"/>
  <c r="I40" i="44884"/>
  <c r="X40" i="44884"/>
  <c r="Y40" i="44884" s="1"/>
  <c r="R40" i="44884"/>
  <c r="J40" i="44884"/>
  <c r="AB41" i="44884"/>
  <c r="G59" i="44886"/>
  <c r="F59" i="44886"/>
  <c r="K59" i="44886"/>
  <c r="M57" i="44886"/>
  <c r="N57" i="44886" s="1"/>
  <c r="L58" i="44886"/>
  <c r="M58" i="44886" s="1"/>
  <c r="N58" i="44886" s="1"/>
  <c r="H58" i="44886"/>
  <c r="P60" i="44886"/>
  <c r="J41" i="44884" l="1"/>
  <c r="I41" i="44884"/>
  <c r="R41" i="44884"/>
  <c r="S41" i="44884" s="1"/>
  <c r="AB42" i="44884"/>
  <c r="X41" i="44884"/>
  <c r="Y41" i="44884" s="1"/>
  <c r="Z41" i="44884" s="1"/>
  <c r="S40" i="44884"/>
  <c r="Z40" i="44884"/>
  <c r="AA40" i="44884"/>
  <c r="L40" i="44884"/>
  <c r="O58" i="44886"/>
  <c r="O57" i="44886"/>
  <c r="F60" i="44886"/>
  <c r="G60" i="44886"/>
  <c r="G61" i="44886" s="1"/>
  <c r="K60" i="44886"/>
  <c r="L59" i="44886"/>
  <c r="H59" i="44886"/>
  <c r="P62" i="44886"/>
  <c r="AB43" i="44884" l="1"/>
  <c r="I42" i="44884"/>
  <c r="R42" i="44884"/>
  <c r="S42" i="44884" s="1"/>
  <c r="X42" i="44884"/>
  <c r="Y42" i="44884" s="1"/>
  <c r="Z42" i="44884" s="1"/>
  <c r="J42" i="44884"/>
  <c r="L41" i="44884"/>
  <c r="AA41" i="44884"/>
  <c r="K61" i="44886"/>
  <c r="L60" i="44886"/>
  <c r="H60" i="44886"/>
  <c r="F61" i="44886"/>
  <c r="G62" i="44886"/>
  <c r="F62" i="44886"/>
  <c r="K62" i="44886"/>
  <c r="M59" i="44886"/>
  <c r="N59" i="44886" s="1"/>
  <c r="O59" i="44886" s="1"/>
  <c r="P63" i="44886"/>
  <c r="AB44" i="44884" l="1"/>
  <c r="I43" i="44884"/>
  <c r="R43" i="44884"/>
  <c r="S43" i="44884" s="1"/>
  <c r="X43" i="44884"/>
  <c r="J43" i="44884"/>
  <c r="L42" i="44884"/>
  <c r="AA42" i="44884"/>
  <c r="L62" i="44886"/>
  <c r="H62" i="44886"/>
  <c r="G63" i="44886"/>
  <c r="F63" i="44886"/>
  <c r="K63" i="44886"/>
  <c r="H61" i="44886"/>
  <c r="M60" i="44886"/>
  <c r="M61" i="44886" s="1"/>
  <c r="L61" i="44886"/>
  <c r="P64" i="44886"/>
  <c r="H63" i="44886" l="1"/>
  <c r="X44" i="44884"/>
  <c r="Y44" i="44884" s="1"/>
  <c r="Z44" i="44884" s="1"/>
  <c r="J44" i="44884"/>
  <c r="I44" i="44884"/>
  <c r="R44" i="44884"/>
  <c r="S44" i="44884" s="1"/>
  <c r="AB45" i="44884"/>
  <c r="Y43" i="44884"/>
  <c r="Z43" i="44884" s="1"/>
  <c r="AA43" i="44884"/>
  <c r="L43" i="44884"/>
  <c r="N60" i="44886"/>
  <c r="N61" i="44886" s="1"/>
  <c r="L63" i="44886"/>
  <c r="M63" i="44886" s="1"/>
  <c r="N63" i="44886" s="1"/>
  <c r="F64" i="44886"/>
  <c r="G64" i="44886"/>
  <c r="K64" i="44886"/>
  <c r="M62" i="44886"/>
  <c r="N62" i="44886" s="1"/>
  <c r="P65" i="44886"/>
  <c r="O63" i="44886" l="1"/>
  <c r="L44" i="44884"/>
  <c r="AA44" i="44884"/>
  <c r="AB47" i="44884"/>
  <c r="R45" i="44884"/>
  <c r="I45" i="44884"/>
  <c r="X45" i="44884"/>
  <c r="J45" i="44884"/>
  <c r="J46" i="44884" s="1"/>
  <c r="O60" i="44886"/>
  <c r="O61" i="44886" s="1"/>
  <c r="G65" i="44886"/>
  <c r="F65" i="44886"/>
  <c r="K65" i="44886"/>
  <c r="L64" i="44886"/>
  <c r="H64" i="44886"/>
  <c r="O62" i="44886"/>
  <c r="P66" i="44886"/>
  <c r="X46" i="44884" l="1"/>
  <c r="Y45" i="44884"/>
  <c r="Y46" i="44884" s="1"/>
  <c r="S45" i="44884"/>
  <c r="S46" i="44884" s="1"/>
  <c r="R46" i="44884"/>
  <c r="I47" i="44884"/>
  <c r="R47" i="44884"/>
  <c r="X47" i="44884"/>
  <c r="J47" i="44884"/>
  <c r="AB48" i="44884"/>
  <c r="I46" i="44884"/>
  <c r="L45" i="44884"/>
  <c r="L46" i="44884" s="1"/>
  <c r="AA45" i="44884"/>
  <c r="AA46" i="44884" s="1"/>
  <c r="M64" i="44886"/>
  <c r="N64" i="44886" s="1"/>
  <c r="L65" i="44886"/>
  <c r="M65" i="44886" s="1"/>
  <c r="N65" i="44886" s="1"/>
  <c r="H65" i="44886"/>
  <c r="G66" i="44886"/>
  <c r="F66" i="44886"/>
  <c r="K66" i="44886"/>
  <c r="P67" i="44886"/>
  <c r="Z45" i="44884" l="1"/>
  <c r="Z46" i="44884" s="1"/>
  <c r="AB49" i="44884"/>
  <c r="J48" i="44884"/>
  <c r="I48" i="44884"/>
  <c r="R48" i="44884"/>
  <c r="S48" i="44884" s="1"/>
  <c r="X48" i="44884"/>
  <c r="Y48" i="44884" s="1"/>
  <c r="Z48" i="44884" s="1"/>
  <c r="S47" i="44884"/>
  <c r="Y47" i="44884"/>
  <c r="Z47" i="44884" s="1"/>
  <c r="AA47" i="44884"/>
  <c r="L47" i="44884"/>
  <c r="H66" i="44886"/>
  <c r="O65" i="44886"/>
  <c r="G67" i="44886"/>
  <c r="F67" i="44886"/>
  <c r="K67" i="44886"/>
  <c r="O64" i="44886"/>
  <c r="L66" i="44886"/>
  <c r="P68" i="44886"/>
  <c r="L48" i="44884" l="1"/>
  <c r="AA48" i="44884"/>
  <c r="X49" i="44884"/>
  <c r="AB50" i="44884"/>
  <c r="R49" i="44884"/>
  <c r="J49" i="44884"/>
  <c r="I49" i="44884"/>
  <c r="H67" i="44886"/>
  <c r="L67" i="44886"/>
  <c r="F68" i="44886"/>
  <c r="G68" i="44886"/>
  <c r="K68" i="44886"/>
  <c r="M66" i="44886"/>
  <c r="N66" i="44886" s="1"/>
  <c r="P69" i="44886"/>
  <c r="Y49" i="44884" l="1"/>
  <c r="Z49" i="44884" s="1"/>
  <c r="L49" i="44884"/>
  <c r="AA49" i="44884"/>
  <c r="S49" i="44884"/>
  <c r="R50" i="44884"/>
  <c r="S50" i="44884" s="1"/>
  <c r="J50" i="44884"/>
  <c r="X50" i="44884"/>
  <c r="Y50" i="44884" s="1"/>
  <c r="Z50" i="44884" s="1"/>
  <c r="I50" i="44884"/>
  <c r="AB51" i="44884"/>
  <c r="O66" i="44886"/>
  <c r="H68" i="44886"/>
  <c r="F69" i="44886"/>
  <c r="G69" i="44886"/>
  <c r="K69" i="44886"/>
  <c r="L69" i="44886" s="1"/>
  <c r="M69" i="44886" s="1"/>
  <c r="N69" i="44886" s="1"/>
  <c r="M67" i="44886"/>
  <c r="N67" i="44886" s="1"/>
  <c r="L68" i="44886"/>
  <c r="P70" i="44886"/>
  <c r="AB52" i="44884" l="1"/>
  <c r="R51" i="44884"/>
  <c r="S51" i="44884" s="1"/>
  <c r="X51" i="44884"/>
  <c r="J51" i="44884"/>
  <c r="I51" i="44884"/>
  <c r="AA50" i="44884"/>
  <c r="L50" i="44884"/>
  <c r="O67" i="44886"/>
  <c r="H69" i="44886"/>
  <c r="O69" i="44886" s="1"/>
  <c r="M68" i="44886"/>
  <c r="N68" i="44886" s="1"/>
  <c r="O68" i="44886" s="1"/>
  <c r="G70" i="44886"/>
  <c r="F70" i="44886"/>
  <c r="K70" i="44886"/>
  <c r="J74" i="44886"/>
  <c r="P71" i="44886"/>
  <c r="Y51" i="44884" l="1"/>
  <c r="Z51" i="44884" s="1"/>
  <c r="L51" i="44884"/>
  <c r="AA51" i="44884"/>
  <c r="AB53" i="44884"/>
  <c r="X52" i="44884"/>
  <c r="Y52" i="44884" s="1"/>
  <c r="Z52" i="44884" s="1"/>
  <c r="R52" i="44884"/>
  <c r="S52" i="44884" s="1"/>
  <c r="I52" i="44884"/>
  <c r="J52" i="44884"/>
  <c r="L70" i="44886"/>
  <c r="M70" i="44886" s="1"/>
  <c r="N70" i="44886" s="1"/>
  <c r="H70" i="44886"/>
  <c r="G71" i="44886"/>
  <c r="F71" i="44886"/>
  <c r="K71" i="44886"/>
  <c r="P72" i="44886"/>
  <c r="L52" i="44884" l="1"/>
  <c r="AA52" i="44884"/>
  <c r="I53" i="44884"/>
  <c r="X53" i="44884"/>
  <c r="AB54" i="44884"/>
  <c r="R53" i="44884"/>
  <c r="J53" i="44884"/>
  <c r="O70" i="44886"/>
  <c r="G72" i="44886"/>
  <c r="F72" i="44886"/>
  <c r="K72" i="44886"/>
  <c r="L71" i="44886"/>
  <c r="H71" i="44886"/>
  <c r="P73" i="44886"/>
  <c r="P75" i="44886" s="1"/>
  <c r="K75" i="44886" s="1"/>
  <c r="L75" i="44886" s="1"/>
  <c r="L53" i="44884" l="1"/>
  <c r="AA53" i="44884"/>
  <c r="S53" i="44884"/>
  <c r="R54" i="44884"/>
  <c r="S54" i="44884" s="1"/>
  <c r="AB55" i="44884"/>
  <c r="I54" i="44884"/>
  <c r="J54" i="44884"/>
  <c r="X54" i="44884"/>
  <c r="Y54" i="44884" s="1"/>
  <c r="Z54" i="44884" s="1"/>
  <c r="Y53" i="44884"/>
  <c r="Z53" i="44884" s="1"/>
  <c r="M75" i="44886"/>
  <c r="L72" i="44886"/>
  <c r="M72" i="44886" s="1"/>
  <c r="N72" i="44886" s="1"/>
  <c r="F75" i="44886"/>
  <c r="P76" i="44886"/>
  <c r="G75" i="44886"/>
  <c r="H72" i="44886"/>
  <c r="G73" i="44886"/>
  <c r="G74" i="44886" s="1"/>
  <c r="F73" i="44886"/>
  <c r="K73" i="44886"/>
  <c r="M71" i="44886"/>
  <c r="N71" i="44886" s="1"/>
  <c r="O71" i="44886" s="1"/>
  <c r="AA54" i="44884" l="1"/>
  <c r="L54" i="44884"/>
  <c r="I55" i="44884"/>
  <c r="J55" i="44884"/>
  <c r="X55" i="44884"/>
  <c r="AB56" i="44884"/>
  <c r="R55" i="44884"/>
  <c r="S55" i="44884" s="1"/>
  <c r="O72" i="44886"/>
  <c r="P77" i="44886"/>
  <c r="K77" i="44886" s="1"/>
  <c r="F76" i="44886"/>
  <c r="G76" i="44886"/>
  <c r="K76" i="44886"/>
  <c r="H75" i="44886"/>
  <c r="N75" i="44886"/>
  <c r="L73" i="44886"/>
  <c r="K74" i="44886"/>
  <c r="H73" i="44886"/>
  <c r="H74" i="44886" s="1"/>
  <c r="F74" i="44886"/>
  <c r="L55" i="44884" l="1"/>
  <c r="AA55" i="44884"/>
  <c r="X56" i="44884"/>
  <c r="Y56" i="44884" s="1"/>
  <c r="Z56" i="44884" s="1"/>
  <c r="AB57" i="44884"/>
  <c r="R56" i="44884"/>
  <c r="S56" i="44884" s="1"/>
  <c r="J56" i="44884"/>
  <c r="I56" i="44884"/>
  <c r="Y55" i="44884"/>
  <c r="Z55" i="44884" s="1"/>
  <c r="H76" i="44886"/>
  <c r="L77" i="44886"/>
  <c r="L76" i="44886"/>
  <c r="O75" i="44886"/>
  <c r="F77" i="44886"/>
  <c r="P78" i="44886"/>
  <c r="G77" i="44886"/>
  <c r="M73" i="44886"/>
  <c r="L74" i="44886"/>
  <c r="X57" i="44884" l="1"/>
  <c r="Y57" i="44884" s="1"/>
  <c r="Z57" i="44884" s="1"/>
  <c r="I57" i="44884"/>
  <c r="R57" i="44884"/>
  <c r="S57" i="44884" s="1"/>
  <c r="J57" i="44884"/>
  <c r="AB58" i="44884"/>
  <c r="L56" i="44884"/>
  <c r="AA56" i="44884"/>
  <c r="M76" i="44886"/>
  <c r="M77" i="44886"/>
  <c r="N77" i="44886" s="1"/>
  <c r="H77" i="44886"/>
  <c r="F78" i="44886"/>
  <c r="P79" i="44886"/>
  <c r="K79" i="44886" s="1"/>
  <c r="G78" i="44886"/>
  <c r="K78" i="44886"/>
  <c r="N73" i="44886"/>
  <c r="M74" i="44886"/>
  <c r="AA57" i="44884" l="1"/>
  <c r="L57" i="44884"/>
  <c r="X58" i="44884"/>
  <c r="R58" i="44884"/>
  <c r="J58" i="44884"/>
  <c r="J59" i="44884" s="1"/>
  <c r="I58" i="44884"/>
  <c r="AB60" i="44884"/>
  <c r="K60" i="44884" s="1"/>
  <c r="K72" i="44884" s="1"/>
  <c r="K112" i="44884" s="1"/>
  <c r="C117" i="44884" s="1"/>
  <c r="H78" i="44886"/>
  <c r="L78" i="44886"/>
  <c r="O77" i="44886"/>
  <c r="L79" i="44886"/>
  <c r="N76" i="44886"/>
  <c r="F79" i="44886"/>
  <c r="P80" i="44886"/>
  <c r="G79" i="44886"/>
  <c r="O73" i="44886"/>
  <c r="O74" i="44886" s="1"/>
  <c r="N74" i="44886"/>
  <c r="S58" i="44884" l="1"/>
  <c r="S59" i="44884" s="1"/>
  <c r="R59" i="44884"/>
  <c r="Y58" i="44884"/>
  <c r="Y59" i="44884" s="1"/>
  <c r="X59" i="44884"/>
  <c r="R60" i="44884"/>
  <c r="X60" i="44884"/>
  <c r="I60" i="44884"/>
  <c r="AB61" i="44884"/>
  <c r="J60" i="44884"/>
  <c r="AA58" i="44884"/>
  <c r="AA59" i="44884" s="1"/>
  <c r="L58" i="44884"/>
  <c r="L59" i="44884" s="1"/>
  <c r="I59" i="44884"/>
  <c r="O76" i="44886"/>
  <c r="H79" i="44886"/>
  <c r="M79" i="44886"/>
  <c r="N79" i="44886" s="1"/>
  <c r="P81" i="44886"/>
  <c r="F80" i="44886"/>
  <c r="G80" i="44886"/>
  <c r="K80" i="44886"/>
  <c r="M78" i="44886"/>
  <c r="N78" i="44886" s="1"/>
  <c r="O78" i="44886" s="1"/>
  <c r="Z58" i="44884" l="1"/>
  <c r="Z59" i="44884" s="1"/>
  <c r="X61" i="44884"/>
  <c r="Y61" i="44884" s="1"/>
  <c r="Z61" i="44884" s="1"/>
  <c r="R61" i="44884"/>
  <c r="S61" i="44884" s="1"/>
  <c r="J61" i="44884"/>
  <c r="AB62" i="44884"/>
  <c r="I61" i="44884"/>
  <c r="L60" i="44884"/>
  <c r="AA60" i="44884"/>
  <c r="Y60" i="44884"/>
  <c r="Z60" i="44884" s="1"/>
  <c r="S60" i="44884"/>
  <c r="O79" i="44886"/>
  <c r="L80" i="44886"/>
  <c r="H80" i="44886"/>
  <c r="P82" i="44886"/>
  <c r="K82" i="44886" s="1"/>
  <c r="F81" i="44886"/>
  <c r="G81" i="44886"/>
  <c r="K81" i="44886"/>
  <c r="AA61" i="44884" l="1"/>
  <c r="L61" i="44884"/>
  <c r="AB63" i="44884"/>
  <c r="R62" i="44884"/>
  <c r="S62" i="44884" s="1"/>
  <c r="X62" i="44884"/>
  <c r="Y62" i="44884" s="1"/>
  <c r="Z62" i="44884" s="1"/>
  <c r="I62" i="44884"/>
  <c r="J62" i="44884"/>
  <c r="H81" i="44886"/>
  <c r="M80" i="44886"/>
  <c r="N80" i="44886" s="1"/>
  <c r="O80" i="44886" s="1"/>
  <c r="J87" i="44886"/>
  <c r="L81" i="44886"/>
  <c r="P83" i="44886"/>
  <c r="F82" i="44886"/>
  <c r="G82" i="44886"/>
  <c r="L82" i="44886"/>
  <c r="L62" i="44884" l="1"/>
  <c r="AA62" i="44884"/>
  <c r="AB64" i="44884"/>
  <c r="X63" i="44884"/>
  <c r="R63" i="44884"/>
  <c r="S63" i="44884" s="1"/>
  <c r="I63" i="44884"/>
  <c r="J63" i="44884"/>
  <c r="M81" i="44886"/>
  <c r="N81" i="44886" s="1"/>
  <c r="O81" i="44886" s="1"/>
  <c r="M82" i="44886"/>
  <c r="N82" i="44886" s="1"/>
  <c r="H82" i="44886"/>
  <c r="F83" i="44886"/>
  <c r="P84" i="44886"/>
  <c r="G83" i="44886"/>
  <c r="K83" i="44886"/>
  <c r="AA63" i="44884" l="1"/>
  <c r="L63" i="44884"/>
  <c r="Y63" i="44884"/>
  <c r="Z63" i="44884" s="1"/>
  <c r="X64" i="44884"/>
  <c r="Y64" i="44884" s="1"/>
  <c r="Z64" i="44884" s="1"/>
  <c r="J64" i="44884"/>
  <c r="I64" i="44884"/>
  <c r="R64" i="44884"/>
  <c r="AB65" i="44884"/>
  <c r="L83" i="44886"/>
  <c r="M83" i="44886" s="1"/>
  <c r="N83" i="44886" s="1"/>
  <c r="H83" i="44886"/>
  <c r="P85" i="44886"/>
  <c r="F84" i="44886"/>
  <c r="G84" i="44886"/>
  <c r="K84" i="44886"/>
  <c r="O82" i="44886"/>
  <c r="X65" i="44884" l="1"/>
  <c r="Y65" i="44884" s="1"/>
  <c r="Z65" i="44884" s="1"/>
  <c r="AB66" i="44884"/>
  <c r="R65" i="44884"/>
  <c r="S65" i="44884" s="1"/>
  <c r="I65" i="44884"/>
  <c r="J65" i="44884"/>
  <c r="AA64" i="44884"/>
  <c r="L64" i="44884"/>
  <c r="S64" i="44884"/>
  <c r="O83" i="44886"/>
  <c r="L84" i="44886"/>
  <c r="M84" i="44886" s="1"/>
  <c r="N84" i="44886" s="1"/>
  <c r="H84" i="44886"/>
  <c r="F85" i="44886"/>
  <c r="P86" i="44886"/>
  <c r="P88" i="44886" s="1"/>
  <c r="K88" i="44886" s="1"/>
  <c r="G85" i="44886"/>
  <c r="K85" i="44886"/>
  <c r="L65" i="44884" l="1"/>
  <c r="AA65" i="44884"/>
  <c r="X66" i="44884"/>
  <c r="J66" i="44884"/>
  <c r="R66" i="44884"/>
  <c r="S66" i="44884" s="1"/>
  <c r="I66" i="44884"/>
  <c r="AB67" i="44884"/>
  <c r="O84" i="44886"/>
  <c r="L85" i="44886"/>
  <c r="M85" i="44886" s="1"/>
  <c r="N85" i="44886" s="1"/>
  <c r="P89" i="44886"/>
  <c r="K89" i="44886" s="1"/>
  <c r="F88" i="44886"/>
  <c r="G88" i="44886"/>
  <c r="L88" i="44886"/>
  <c r="H85" i="44886"/>
  <c r="F86" i="44886"/>
  <c r="G86" i="44886"/>
  <c r="G87" i="44886" s="1"/>
  <c r="K86" i="44886"/>
  <c r="Y66" i="44884" l="1"/>
  <c r="Z66" i="44884" s="1"/>
  <c r="X67" i="44884"/>
  <c r="Y67" i="44884" s="1"/>
  <c r="Z67" i="44884" s="1"/>
  <c r="R67" i="44884"/>
  <c r="S67" i="44884" s="1"/>
  <c r="J67" i="44884"/>
  <c r="I67" i="44884"/>
  <c r="AB68" i="44884"/>
  <c r="L66" i="44884"/>
  <c r="AA66" i="44884"/>
  <c r="O85" i="44886"/>
  <c r="M88" i="44886"/>
  <c r="N88" i="44886" s="1"/>
  <c r="L89" i="44886"/>
  <c r="H88" i="44886"/>
  <c r="P90" i="44886"/>
  <c r="K90" i="44886" s="1"/>
  <c r="F89" i="44886"/>
  <c r="G89" i="44886"/>
  <c r="K87" i="44886"/>
  <c r="L86" i="44886"/>
  <c r="H86" i="44886"/>
  <c r="F87" i="44886"/>
  <c r="J68" i="44884" l="1"/>
  <c r="R68" i="44884"/>
  <c r="S68" i="44884" s="1"/>
  <c r="I68" i="44884"/>
  <c r="AB69" i="44884"/>
  <c r="X68" i="44884"/>
  <c r="Y68" i="44884" s="1"/>
  <c r="Z68" i="44884" s="1"/>
  <c r="L67" i="44884"/>
  <c r="AA67" i="44884"/>
  <c r="L90" i="44886"/>
  <c r="H89" i="44886"/>
  <c r="F90" i="44886"/>
  <c r="P91" i="44886"/>
  <c r="G90" i="44886"/>
  <c r="O88" i="44886"/>
  <c r="M89" i="44886"/>
  <c r="N89" i="44886" s="1"/>
  <c r="H87" i="44886"/>
  <c r="M86" i="44886"/>
  <c r="M87" i="44886" s="1"/>
  <c r="L87" i="44886"/>
  <c r="AA68" i="44884" l="1"/>
  <c r="L68" i="44884"/>
  <c r="J69" i="44884"/>
  <c r="I69" i="44884"/>
  <c r="X69" i="44884"/>
  <c r="Y69" i="44884" s="1"/>
  <c r="Z69" i="44884" s="1"/>
  <c r="R69" i="44884"/>
  <c r="S69" i="44884" s="1"/>
  <c r="AB70" i="44884"/>
  <c r="F91" i="44886"/>
  <c r="P92" i="44886"/>
  <c r="G91" i="44886"/>
  <c r="K91" i="44886"/>
  <c r="H90" i="44886"/>
  <c r="O89" i="44886"/>
  <c r="M90" i="44886"/>
  <c r="N86" i="44886"/>
  <c r="N87" i="44886" s="1"/>
  <c r="O86" i="44886" l="1"/>
  <c r="O87" i="44886" s="1"/>
  <c r="R70" i="44884"/>
  <c r="X70" i="44884"/>
  <c r="J70" i="44884"/>
  <c r="I70" i="44884"/>
  <c r="AB71" i="44884"/>
  <c r="AA69" i="44884"/>
  <c r="L69" i="44884"/>
  <c r="N90" i="44886"/>
  <c r="O90" i="44886" s="1"/>
  <c r="L91" i="44886"/>
  <c r="P93" i="44886"/>
  <c r="F92" i="44886"/>
  <c r="G92" i="44886"/>
  <c r="K92" i="44886"/>
  <c r="H91" i="44886"/>
  <c r="AA70" i="44884" l="1"/>
  <c r="L70" i="44884"/>
  <c r="Y70" i="44884"/>
  <c r="Y72" i="44884" s="1"/>
  <c r="X72" i="44884"/>
  <c r="S70" i="44884"/>
  <c r="S72" i="44884" s="1"/>
  <c r="R72" i="44884"/>
  <c r="AB73" i="44884"/>
  <c r="I71" i="44884"/>
  <c r="J71" i="44884"/>
  <c r="J72" i="44884" s="1"/>
  <c r="L92" i="44886"/>
  <c r="H92" i="44886"/>
  <c r="P94" i="44886"/>
  <c r="F93" i="44886"/>
  <c r="G93" i="44886"/>
  <c r="K93" i="44886"/>
  <c r="M91" i="44886"/>
  <c r="Z70" i="44884" l="1"/>
  <c r="Z72" i="44884" s="1"/>
  <c r="L71" i="44884"/>
  <c r="L72" i="44884" s="1"/>
  <c r="AA71" i="44884"/>
  <c r="AA72" i="44884" s="1"/>
  <c r="I72" i="44884"/>
  <c r="X73" i="44884"/>
  <c r="I73" i="44884"/>
  <c r="J73" i="44884"/>
  <c r="AB74" i="44884"/>
  <c r="R73" i="44884"/>
  <c r="M92" i="44886"/>
  <c r="N92" i="44886" s="1"/>
  <c r="O92" i="44886" s="1"/>
  <c r="N91" i="44886"/>
  <c r="O91" i="44886" s="1"/>
  <c r="L93" i="44886"/>
  <c r="H93" i="44886"/>
  <c r="F94" i="44886"/>
  <c r="P95" i="44886"/>
  <c r="G94" i="44886"/>
  <c r="K94" i="44886"/>
  <c r="Y73" i="44884" l="1"/>
  <c r="S73" i="44884"/>
  <c r="R74" i="44884"/>
  <c r="S74" i="44884" s="1"/>
  <c r="AB75" i="44884"/>
  <c r="X74" i="44884"/>
  <c r="Y74" i="44884" s="1"/>
  <c r="Z74" i="44884" s="1"/>
  <c r="J74" i="44884"/>
  <c r="I74" i="44884"/>
  <c r="L73" i="44884"/>
  <c r="AA73" i="44884"/>
  <c r="L94" i="44886"/>
  <c r="F95" i="44886"/>
  <c r="P96" i="44886"/>
  <c r="G95" i="44886"/>
  <c r="K95" i="44886"/>
  <c r="L95" i="44886" s="1"/>
  <c r="H94" i="44886"/>
  <c r="M93" i="44886"/>
  <c r="N93" i="44886" s="1"/>
  <c r="O93" i="44886" s="1"/>
  <c r="Z73" i="44884" l="1"/>
  <c r="L74" i="44884"/>
  <c r="AA74" i="44884"/>
  <c r="I75" i="44884"/>
  <c r="X75" i="44884"/>
  <c r="J75" i="44884"/>
  <c r="AB76" i="44884"/>
  <c r="R75" i="44884"/>
  <c r="S75" i="44884" s="1"/>
  <c r="H95" i="44886"/>
  <c r="M94" i="44886"/>
  <c r="N94" i="44886" s="1"/>
  <c r="O94" i="44886" s="1"/>
  <c r="J100" i="44886"/>
  <c r="M95" i="44886"/>
  <c r="N95" i="44886" s="1"/>
  <c r="P97" i="44886"/>
  <c r="F96" i="44886"/>
  <c r="G96" i="44886"/>
  <c r="K96" i="44886"/>
  <c r="O95" i="44886" l="1"/>
  <c r="AA75" i="44884"/>
  <c r="L75" i="44884"/>
  <c r="I76" i="44884"/>
  <c r="R76" i="44884"/>
  <c r="S76" i="44884" s="1"/>
  <c r="X76" i="44884"/>
  <c r="AB77" i="44884"/>
  <c r="J76" i="44884"/>
  <c r="Y75" i="44884"/>
  <c r="L96" i="44886"/>
  <c r="H96" i="44886"/>
  <c r="P98" i="44886"/>
  <c r="F97" i="44886"/>
  <c r="G97" i="44886"/>
  <c r="K97" i="44886"/>
  <c r="Z75" i="44884" l="1"/>
  <c r="J77" i="44884"/>
  <c r="X77" i="44884"/>
  <c r="I77" i="44884"/>
  <c r="AB78" i="44884"/>
  <c r="R77" i="44884"/>
  <c r="S77" i="44884" s="1"/>
  <c r="Y76" i="44884"/>
  <c r="Z76" i="44884" s="1"/>
  <c r="AA76" i="44884"/>
  <c r="L76" i="44884"/>
  <c r="H97" i="44886"/>
  <c r="M96" i="44886"/>
  <c r="N96" i="44886" s="1"/>
  <c r="O96" i="44886" s="1"/>
  <c r="L97" i="44886"/>
  <c r="G98" i="44886"/>
  <c r="F98" i="44886"/>
  <c r="P99" i="44886"/>
  <c r="K98" i="44886"/>
  <c r="H98" i="44886" l="1"/>
  <c r="I78" i="44884"/>
  <c r="X78" i="44884"/>
  <c r="Y78" i="44884" s="1"/>
  <c r="Z78" i="44884" s="1"/>
  <c r="AB79" i="44884"/>
  <c r="J78" i="44884"/>
  <c r="R78" i="44884"/>
  <c r="L77" i="44884"/>
  <c r="AA77" i="44884"/>
  <c r="Y77" i="44884"/>
  <c r="P101" i="44886"/>
  <c r="F99" i="44886"/>
  <c r="G99" i="44886"/>
  <c r="G100" i="44886" s="1"/>
  <c r="K99" i="44886"/>
  <c r="L98" i="44886"/>
  <c r="M97" i="44886"/>
  <c r="N97" i="44886" s="1"/>
  <c r="O97" i="44886" s="1"/>
  <c r="R79" i="44884" l="1"/>
  <c r="S79" i="44884" s="1"/>
  <c r="I79" i="44884"/>
  <c r="J79" i="44884"/>
  <c r="X79" i="44884"/>
  <c r="Y79" i="44884" s="1"/>
  <c r="Z79" i="44884" s="1"/>
  <c r="AB80" i="44884"/>
  <c r="AA78" i="44884"/>
  <c r="L78" i="44884"/>
  <c r="Z77" i="44884"/>
  <c r="S78" i="44884"/>
  <c r="P102" i="44886"/>
  <c r="K101" i="44886"/>
  <c r="H99" i="44886"/>
  <c r="F100" i="44886"/>
  <c r="K100" i="44886"/>
  <c r="L99" i="44886"/>
  <c r="M98" i="44886"/>
  <c r="N98" i="44886" s="1"/>
  <c r="O98" i="44886" s="1"/>
  <c r="AA79" i="44884" l="1"/>
  <c r="L79" i="44884"/>
  <c r="I80" i="44884"/>
  <c r="J80" i="44884"/>
  <c r="AB81" i="44884"/>
  <c r="X80" i="44884"/>
  <c r="Y80" i="44884" s="1"/>
  <c r="Z80" i="44884" s="1"/>
  <c r="R80" i="44884"/>
  <c r="S80" i="44884" s="1"/>
  <c r="F102" i="44886"/>
  <c r="P103" i="44886"/>
  <c r="G102" i="44886"/>
  <c r="K102" i="44886"/>
  <c r="M99" i="44886"/>
  <c r="M100" i="44886" s="1"/>
  <c r="L100" i="44886"/>
  <c r="L101" i="44886"/>
  <c r="R81" i="44884" l="1"/>
  <c r="S81" i="44884" s="1"/>
  <c r="X81" i="44884"/>
  <c r="Y81" i="44884" s="1"/>
  <c r="I81" i="44884"/>
  <c r="J81" i="44884"/>
  <c r="AB82" i="44884"/>
  <c r="AA80" i="44884"/>
  <c r="L80" i="44884"/>
  <c r="M101" i="44886"/>
  <c r="L102" i="44886"/>
  <c r="H102" i="44886"/>
  <c r="N99" i="44886"/>
  <c r="F103" i="44886"/>
  <c r="P104" i="44886"/>
  <c r="G103" i="44886"/>
  <c r="K103" i="44886"/>
  <c r="R82" i="44884" l="1"/>
  <c r="S82" i="44884" s="1"/>
  <c r="I82" i="44884"/>
  <c r="AB83" i="44884"/>
  <c r="X82" i="44884"/>
  <c r="Y82" i="44884" s="1"/>
  <c r="Z82" i="44884" s="1"/>
  <c r="J82" i="44884"/>
  <c r="L81" i="44884"/>
  <c r="AA81" i="44884"/>
  <c r="Z81" i="44884"/>
  <c r="N101" i="44886"/>
  <c r="L103" i="44886"/>
  <c r="P105" i="44886"/>
  <c r="F104" i="44886"/>
  <c r="G104" i="44886"/>
  <c r="K104" i="44886"/>
  <c r="H103" i="44886"/>
  <c r="N100" i="44886"/>
  <c r="O99" i="44886"/>
  <c r="O100" i="44886" s="1"/>
  <c r="M102" i="44886"/>
  <c r="N102" i="44886" s="1"/>
  <c r="O102" i="44886" s="1"/>
  <c r="I83" i="44884" l="1"/>
  <c r="R83" i="44884"/>
  <c r="S83" i="44884" s="1"/>
  <c r="X83" i="44884"/>
  <c r="Y83" i="44884" s="1"/>
  <c r="Z83" i="44884" s="1"/>
  <c r="AB84" i="44884"/>
  <c r="J83" i="44884"/>
  <c r="AA82" i="44884"/>
  <c r="L82" i="44884"/>
  <c r="L104" i="44886"/>
  <c r="H104" i="44886"/>
  <c r="P106" i="44886"/>
  <c r="F105" i="44886"/>
  <c r="G105" i="44886"/>
  <c r="K105" i="44886"/>
  <c r="M103" i="44886"/>
  <c r="AB86" i="44884" l="1"/>
  <c r="R84" i="44884"/>
  <c r="J84" i="44884"/>
  <c r="J85" i="44884" s="1"/>
  <c r="X84" i="44884"/>
  <c r="I84" i="44884"/>
  <c r="L83" i="44884"/>
  <c r="AA83" i="44884"/>
  <c r="N103" i="44886"/>
  <c r="L105" i="44886"/>
  <c r="H105" i="44886"/>
  <c r="F106" i="44886"/>
  <c r="P107" i="44886"/>
  <c r="G106" i="44886"/>
  <c r="K106" i="44886"/>
  <c r="M104" i="44886"/>
  <c r="N104" i="44886" s="1"/>
  <c r="O104" i="44886" s="1"/>
  <c r="Y84" i="44884" l="1"/>
  <c r="Y85" i="44884" s="1"/>
  <c r="X85" i="44884"/>
  <c r="S84" i="44884"/>
  <c r="S85" i="44884" s="1"/>
  <c r="R85" i="44884"/>
  <c r="AB87" i="44884"/>
  <c r="R86" i="44884"/>
  <c r="I86" i="44884"/>
  <c r="J86" i="44884"/>
  <c r="X86" i="44884"/>
  <c r="AA84" i="44884"/>
  <c r="AA85" i="44884" s="1"/>
  <c r="L84" i="44884"/>
  <c r="L85" i="44884" s="1"/>
  <c r="I85" i="44884"/>
  <c r="O103" i="44886"/>
  <c r="L106" i="44886"/>
  <c r="F107" i="44886"/>
  <c r="P108" i="44886"/>
  <c r="G107" i="44886"/>
  <c r="K107" i="44886"/>
  <c r="H106" i="44886"/>
  <c r="M105" i="44886"/>
  <c r="Z84" i="44884" l="1"/>
  <c r="Z85" i="44884" s="1"/>
  <c r="Y86" i="44884"/>
  <c r="Z86" i="44884" s="1"/>
  <c r="AA86" i="44884"/>
  <c r="L86" i="44884"/>
  <c r="J87" i="44884"/>
  <c r="X87" i="44884"/>
  <c r="Y87" i="44884" s="1"/>
  <c r="Z87" i="44884" s="1"/>
  <c r="R87" i="44884"/>
  <c r="I87" i="44884"/>
  <c r="AB88" i="44884"/>
  <c r="M106" i="44886"/>
  <c r="N106" i="44886" s="1"/>
  <c r="O106" i="44886" s="1"/>
  <c r="N105" i="44886"/>
  <c r="L107" i="44886"/>
  <c r="P109" i="44886"/>
  <c r="F108" i="44886"/>
  <c r="G108" i="44886"/>
  <c r="K108" i="44886"/>
  <c r="L108" i="44886" s="1"/>
  <c r="H107" i="44886"/>
  <c r="X88" i="44884" l="1"/>
  <c r="R88" i="44884"/>
  <c r="AB89" i="44884"/>
  <c r="J88" i="44884"/>
  <c r="I88" i="44884"/>
  <c r="AA87" i="44884"/>
  <c r="L87" i="44884"/>
  <c r="H108" i="44886"/>
  <c r="P110" i="44886"/>
  <c r="G109" i="44886"/>
  <c r="F109" i="44886"/>
  <c r="K109" i="44886"/>
  <c r="L109" i="44886" s="1"/>
  <c r="M107" i="44886"/>
  <c r="N107" i="44886" s="1"/>
  <c r="J113" i="44886"/>
  <c r="J114" i="44886" s="1"/>
  <c r="M108" i="44886"/>
  <c r="N108" i="44886" s="1"/>
  <c r="O105" i="44886"/>
  <c r="H109" i="44886" l="1"/>
  <c r="X89" i="44884"/>
  <c r="Y89" i="44884" s="1"/>
  <c r="Z89" i="44884" s="1"/>
  <c r="R89" i="44884"/>
  <c r="I89" i="44884"/>
  <c r="J89" i="44884"/>
  <c r="AB90" i="44884"/>
  <c r="Y88" i="44884"/>
  <c r="Z88" i="44884" s="1"/>
  <c r="AA88" i="44884"/>
  <c r="L88" i="44884"/>
  <c r="O107" i="44886"/>
  <c r="M109" i="44886"/>
  <c r="N109" i="44886" s="1"/>
  <c r="F110" i="44886"/>
  <c r="P111" i="44886"/>
  <c r="G110" i="44886"/>
  <c r="K110" i="44886"/>
  <c r="L110" i="44886" s="1"/>
  <c r="O108" i="44886"/>
  <c r="L89" i="44884" l="1"/>
  <c r="AA89" i="44884"/>
  <c r="X90" i="44884"/>
  <c r="Y90" i="44884" s="1"/>
  <c r="Z90" i="44884" s="1"/>
  <c r="R90" i="44884"/>
  <c r="J90" i="44884"/>
  <c r="I90" i="44884"/>
  <c r="AB91" i="44884"/>
  <c r="H110" i="44886"/>
  <c r="O109" i="44886"/>
  <c r="M110" i="44886"/>
  <c r="N110" i="44886" s="1"/>
  <c r="F111" i="44886"/>
  <c r="P112" i="44886"/>
  <c r="G111" i="44886"/>
  <c r="K111" i="44886"/>
  <c r="L111" i="44886" s="1"/>
  <c r="O110" i="44886" l="1"/>
  <c r="R91" i="44884"/>
  <c r="I91" i="44884"/>
  <c r="AB92" i="44884"/>
  <c r="J91" i="44884"/>
  <c r="X91" i="44884"/>
  <c r="L90" i="44884"/>
  <c r="AA90" i="44884"/>
  <c r="M111" i="44886"/>
  <c r="N111" i="44886" s="1"/>
  <c r="H111" i="44886"/>
  <c r="F112" i="44886"/>
  <c r="G112" i="44886"/>
  <c r="K112" i="44886"/>
  <c r="X92" i="44884" l="1"/>
  <c r="I92" i="44884"/>
  <c r="R92" i="44884"/>
  <c r="AB93" i="44884"/>
  <c r="J92" i="44884"/>
  <c r="Y91" i="44884"/>
  <c r="Z91" i="44884" s="1"/>
  <c r="AA91" i="44884"/>
  <c r="L91" i="44884"/>
  <c r="H112" i="44886"/>
  <c r="K113" i="44886"/>
  <c r="K114" i="44886" s="1"/>
  <c r="L112" i="44886"/>
  <c r="O111" i="44886"/>
  <c r="AA92" i="44884" l="1"/>
  <c r="L92" i="44884"/>
  <c r="AB94" i="44884"/>
  <c r="X93" i="44884"/>
  <c r="Y93" i="44884" s="1"/>
  <c r="Z93" i="44884" s="1"/>
  <c r="R93" i="44884"/>
  <c r="I93" i="44884"/>
  <c r="J93" i="44884"/>
  <c r="Y92" i="44884"/>
  <c r="Z92" i="44884" s="1"/>
  <c r="M112" i="44886"/>
  <c r="M113" i="44886" s="1"/>
  <c r="M114" i="44886" s="1"/>
  <c r="L113" i="44886"/>
  <c r="L114" i="44886" s="1"/>
  <c r="X94" i="44884" l="1"/>
  <c r="Y94" i="44884" s="1"/>
  <c r="Z94" i="44884" s="1"/>
  <c r="J94" i="44884"/>
  <c r="R94" i="44884"/>
  <c r="I94" i="44884"/>
  <c r="AB95" i="44884"/>
  <c r="AA93" i="44884"/>
  <c r="L93" i="44884"/>
  <c r="N112" i="44886"/>
  <c r="AA94" i="44884" l="1"/>
  <c r="L94" i="44884"/>
  <c r="R95" i="44884"/>
  <c r="S95" i="44884" s="1"/>
  <c r="X95" i="44884"/>
  <c r="Y95" i="44884" s="1"/>
  <c r="Z95" i="44884" s="1"/>
  <c r="I95" i="44884"/>
  <c r="AB96" i="44884"/>
  <c r="J95" i="44884"/>
  <c r="N113" i="44886"/>
  <c r="N114" i="44886" s="1"/>
  <c r="O112" i="44886"/>
  <c r="X96" i="44884" l="1"/>
  <c r="Y96" i="44884" s="1"/>
  <c r="Z96" i="44884" s="1"/>
  <c r="R96" i="44884"/>
  <c r="S96" i="44884" s="1"/>
  <c r="J96" i="44884"/>
  <c r="I96" i="44884"/>
  <c r="AB97" i="44884"/>
  <c r="AA95" i="44884"/>
  <c r="L95" i="44884"/>
  <c r="X97" i="44884" l="1"/>
  <c r="I97" i="44884"/>
  <c r="J97" i="44884"/>
  <c r="J98" i="44884" s="1"/>
  <c r="AB99" i="44884"/>
  <c r="R97" i="44884"/>
  <c r="AA96" i="44884"/>
  <c r="L96" i="44884"/>
  <c r="X99" i="44884" l="1"/>
  <c r="R99" i="44884"/>
  <c r="J99" i="44884"/>
  <c r="I99" i="44884"/>
  <c r="AB100" i="44884"/>
  <c r="AA97" i="44884"/>
  <c r="AA98" i="44884" s="1"/>
  <c r="L97" i="44884"/>
  <c r="L98" i="44884" s="1"/>
  <c r="I98" i="44884"/>
  <c r="Y97" i="44884"/>
  <c r="Y98" i="44884" s="1"/>
  <c r="X98" i="44884"/>
  <c r="S97" i="44884"/>
  <c r="S98" i="44884" s="1"/>
  <c r="R98" i="44884"/>
  <c r="Z97" i="44884" l="1"/>
  <c r="Z98" i="44884" s="1"/>
  <c r="AA99" i="44884"/>
  <c r="L99" i="44884"/>
  <c r="S99" i="44884"/>
  <c r="Y99" i="44884"/>
  <c r="Z99" i="44884" s="1"/>
  <c r="J100" i="44884"/>
  <c r="I100" i="44884"/>
  <c r="R100" i="44884"/>
  <c r="S100" i="44884" s="1"/>
  <c r="X100" i="44884"/>
  <c r="Y100" i="44884" s="1"/>
  <c r="Z100" i="44884" s="1"/>
  <c r="AB101" i="44884"/>
  <c r="X101" i="44884" l="1"/>
  <c r="Y101" i="44884" s="1"/>
  <c r="Z101" i="44884" s="1"/>
  <c r="I101" i="44884"/>
  <c r="R101" i="44884"/>
  <c r="S101" i="44884" s="1"/>
  <c r="J101" i="44884"/>
  <c r="AB102" i="44884"/>
  <c r="AA100" i="44884"/>
  <c r="L100" i="44884"/>
  <c r="L101" i="44884" l="1"/>
  <c r="AA101" i="44884"/>
  <c r="X102" i="44884"/>
  <c r="Y102" i="44884" s="1"/>
  <c r="Z102" i="44884" s="1"/>
  <c r="J102" i="44884"/>
  <c r="I102" i="44884"/>
  <c r="R102" i="44884"/>
  <c r="S102" i="44884" s="1"/>
  <c r="AB103" i="44884"/>
  <c r="R103" i="44884" l="1"/>
  <c r="I103" i="44884"/>
  <c r="X103" i="44884"/>
  <c r="Y103" i="44884" s="1"/>
  <c r="Z103" i="44884" s="1"/>
  <c r="J103" i="44884"/>
  <c r="AB104" i="44884"/>
  <c r="AA102" i="44884"/>
  <c r="L102" i="44884"/>
  <c r="S103" i="44884" l="1"/>
  <c r="X104" i="44884"/>
  <c r="Y104" i="44884" s="1"/>
  <c r="Z104" i="44884" s="1"/>
  <c r="R104" i="44884"/>
  <c r="S104" i="44884" s="1"/>
  <c r="I104" i="44884"/>
  <c r="J104" i="44884"/>
  <c r="AB105" i="44884"/>
  <c r="L103" i="44884"/>
  <c r="AA103" i="44884"/>
  <c r="J105" i="44884" l="1"/>
  <c r="I105" i="44884"/>
  <c r="X105" i="44884"/>
  <c r="Y105" i="44884" s="1"/>
  <c r="Z105" i="44884" s="1"/>
  <c r="AB106" i="44884"/>
  <c r="R105" i="44884"/>
  <c r="L104" i="44884"/>
  <c r="AA104" i="44884"/>
  <c r="R106" i="44884" l="1"/>
  <c r="S106" i="44884" s="1"/>
  <c r="X106" i="44884"/>
  <c r="Y106" i="44884" s="1"/>
  <c r="Z106" i="44884" s="1"/>
  <c r="I106" i="44884"/>
  <c r="AB107" i="44884"/>
  <c r="J106" i="44884"/>
  <c r="L105" i="44884"/>
  <c r="AA105" i="44884"/>
  <c r="S105" i="44884"/>
  <c r="L106" i="44884" l="1"/>
  <c r="AA106" i="44884"/>
  <c r="X107" i="44884"/>
  <c r="Y107" i="44884" s="1"/>
  <c r="Z107" i="44884" s="1"/>
  <c r="R107" i="44884"/>
  <c r="S107" i="44884" s="1"/>
  <c r="J107" i="44884"/>
  <c r="I107" i="44884"/>
  <c r="AB108" i="44884"/>
  <c r="R108" i="44884" l="1"/>
  <c r="S108" i="44884" s="1"/>
  <c r="X108" i="44884"/>
  <c r="Y108" i="44884" s="1"/>
  <c r="Z108" i="44884" s="1"/>
  <c r="J108" i="44884"/>
  <c r="I108" i="44884"/>
  <c r="AB109" i="44884"/>
  <c r="L107" i="44884"/>
  <c r="AA107" i="44884"/>
  <c r="R109" i="44884" l="1"/>
  <c r="S109" i="44884" s="1"/>
  <c r="J109" i="44884"/>
  <c r="I109" i="44884"/>
  <c r="AB110" i="44884"/>
  <c r="X109" i="44884"/>
  <c r="Y109" i="44884" s="1"/>
  <c r="Z109" i="44884" s="1"/>
  <c r="AA108" i="44884"/>
  <c r="L108" i="44884"/>
  <c r="L109" i="44884" l="1"/>
  <c r="AA109" i="44884"/>
  <c r="X110" i="44884"/>
  <c r="I110" i="44884"/>
  <c r="R110" i="44884"/>
  <c r="J110" i="44884"/>
  <c r="J111" i="44884" s="1"/>
  <c r="J112" i="44884" l="1"/>
  <c r="C116" i="44884" s="1"/>
  <c r="L110" i="44884"/>
  <c r="L111" i="44884" s="1"/>
  <c r="L112" i="44884" s="1"/>
  <c r="AA110" i="44884"/>
  <c r="AA111" i="44884" s="1"/>
  <c r="I111" i="44884"/>
  <c r="Y110" i="44884"/>
  <c r="Y111" i="44884" s="1"/>
  <c r="Y112" i="44884" s="1"/>
  <c r="X111" i="44884"/>
  <c r="X112" i="44884" s="1"/>
  <c r="S110" i="44884"/>
  <c r="S111" i="44884" s="1"/>
  <c r="S112" i="44884" s="1"/>
  <c r="R111" i="44884"/>
  <c r="R112" i="44884" s="1"/>
  <c r="I112" i="44884" l="1"/>
  <c r="AA112" i="44884"/>
  <c r="C114" i="44884" s="1"/>
  <c r="Z110" i="44884"/>
  <c r="Z111" i="44884" s="1"/>
  <c r="Z112" i="44884" s="1"/>
  <c r="C115" i="44884" l="1"/>
  <c r="C118" i="44884" s="1"/>
  <c r="C119" i="44884" s="1"/>
  <c r="F101" i="44886"/>
  <c r="E114" i="44886"/>
  <c r="G101" i="44886"/>
  <c r="G113" i="44886" s="1"/>
  <c r="G114" i="44886" s="1"/>
  <c r="C118" i="44886" s="1"/>
  <c r="E113" i="44886"/>
  <c r="H101" i="44886" l="1"/>
  <c r="O101" i="44886" s="1"/>
  <c r="O113" i="44886" s="1"/>
  <c r="O114" i="44886" s="1"/>
  <c r="C116" i="44886" s="1"/>
  <c r="F113" i="44886"/>
  <c r="F114" i="44886" s="1"/>
  <c r="C117" i="44886" s="1"/>
  <c r="C119" i="44886" s="1"/>
  <c r="C120" i="44886" l="1"/>
  <c r="H113" i="44886"/>
  <c r="H114" i="44886" s="1"/>
</calcChain>
</file>

<file path=xl/sharedStrings.xml><?xml version="1.0" encoding="utf-8"?>
<sst xmlns="http://schemas.openxmlformats.org/spreadsheetml/2006/main" count="181" uniqueCount="87">
  <si>
    <t>TOTAL</t>
  </si>
  <si>
    <t>GR TTL</t>
  </si>
  <si>
    <t>(COL 2-3)</t>
  </si>
  <si>
    <t>DEFICIENCY</t>
  </si>
  <si>
    <t>PENALTY</t>
  </si>
  <si>
    <t>(SEE NOTE)</t>
  </si>
  <si>
    <t>INTEREST</t>
  </si>
  <si>
    <t>NEGLIGENCE</t>
  </si>
  <si>
    <t>FEE</t>
  </si>
  <si>
    <t>0=no</t>
  </si>
  <si>
    <t>is err col k</t>
  </si>
  <si>
    <t>MO-YR</t>
  </si>
  <si>
    <t>int</t>
  </si>
  <si>
    <t>due</t>
  </si>
  <si>
    <t>comp</t>
  </si>
  <si>
    <t>date</t>
  </si>
  <si>
    <t>1=yes</t>
  </si>
  <si>
    <t>INTEREST COMPUTED THROUGH:</t>
  </si>
  <si>
    <t>TTL 15</t>
  </si>
  <si>
    <t>TTL 16</t>
  </si>
  <si>
    <t>TTL 18</t>
  </si>
  <si>
    <t>TTL 17</t>
  </si>
  <si>
    <t>TAX LIABILITY WORKSHEET ---  SALES/USE TAX CALCULATIONS</t>
  </si>
  <si>
    <t>Gross Sales</t>
  </si>
  <si>
    <t>Food &amp; Drug</t>
  </si>
  <si>
    <t>Total</t>
  </si>
  <si>
    <t>General Sales</t>
  </si>
  <si>
    <t>Tax Due</t>
  </si>
  <si>
    <t>Food &amp; Drug Sales</t>
  </si>
  <si>
    <t>Savings</t>
  </si>
  <si>
    <t>Penalty waived</t>
  </si>
  <si>
    <t>Negligence waived</t>
  </si>
  <si>
    <t>Interest halved</t>
  </si>
  <si>
    <t>Total Due after Amnesty</t>
  </si>
  <si>
    <t>Total Due before Amnesty</t>
  </si>
  <si>
    <t>Parking</t>
  </si>
  <si>
    <t>Receipts</t>
  </si>
  <si>
    <t>Parking Tax</t>
  </si>
  <si>
    <t>Due</t>
  </si>
  <si>
    <t>Paid</t>
  </si>
  <si>
    <t>Deficiency</t>
  </si>
  <si>
    <t>Penalty</t>
  </si>
  <si>
    <t xml:space="preserve">SALES TAX </t>
  </si>
  <si>
    <t>SALES TAX</t>
  </si>
  <si>
    <t>Interest</t>
  </si>
  <si>
    <t>Owed</t>
  </si>
  <si>
    <t>Sales Tax</t>
  </si>
  <si>
    <t>Taxable Sales</t>
  </si>
  <si>
    <t>&amp; Purchases</t>
  </si>
  <si>
    <t>Fr Qtr EDD</t>
  </si>
  <si>
    <t>Tax Paid</t>
  </si>
  <si>
    <t>Tax</t>
  </si>
  <si>
    <t>TAX LIABILITY WORKSHEET ---  HOTEL/MOTEL/STR TAX CALCULATIONS</t>
  </si>
  <si>
    <t>Rentals</t>
  </si>
  <si>
    <t>Gross</t>
  </si>
  <si>
    <t>Less Total</t>
  </si>
  <si>
    <t>Deductions</t>
  </si>
  <si>
    <t>Amount</t>
  </si>
  <si>
    <t>Taxable</t>
  </si>
  <si>
    <t>300+</t>
  </si>
  <si>
    <t>1-299</t>
  </si>
  <si>
    <t>Select Capactity:</t>
  </si>
  <si>
    <t>Number of</t>
  </si>
  <si>
    <t>Occupied</t>
  </si>
  <si>
    <t>Rooms</t>
  </si>
  <si>
    <t>Tax &amp;</t>
  </si>
  <si>
    <t>Hotel - Motel Sales Tax</t>
  </si>
  <si>
    <t>Hotel Occupancy Privilege Tax</t>
  </si>
  <si>
    <t>TTL 19</t>
  </si>
  <si>
    <t>Column C – Enter total amount of taxable sales of unprepared food for home consumption, prescription drugs and prescribed medical devices</t>
  </si>
  <si>
    <t>Column G – Enter total amount of sales tax paid</t>
  </si>
  <si>
    <t>Column T – Enter total taxable receipts for parking, storing or berthing of motor vehicles or watercraft.  Add all “free of charge” parking, at the lowest rate charged, to the total taxable figures.</t>
  </si>
  <si>
    <t>Column V - Enter total amount of parking tax paid</t>
  </si>
  <si>
    <t>Column B – Enter total receipts of room rentals</t>
  </si>
  <si>
    <t>Column C – Enter total allowable deductions.  Allowable deductions from gross rentals are rentals made directly to and paid for by the United States government, the State of Louisiana and its political subdivisions</t>
  </si>
  <si>
    <t>Select capacity of guest rooms in drop down box</t>
  </si>
  <si>
    <t>Column I – Enter total number of rooms occupied each night during the month</t>
  </si>
  <si>
    <t>Column M – Enter the taxable sales, taxable purchases for use, leases, rentals, and services sold or delivered into the French Quarter Economic Development District (Fr Qtr EDD) (For years 2016-2019 only)</t>
  </si>
  <si>
    <t>Column O – Enter total amount of Fr Qtr EDD tax paid (For years 2016-2019 only)</t>
  </si>
  <si>
    <t>Number of Occupied Rooms</t>
  </si>
  <si>
    <t>Sales/Use/Parking/French Quarter Economic Development Tax</t>
  </si>
  <si>
    <t>Hotel-Motel Tax</t>
  </si>
  <si>
    <t xml:space="preserve"> &amp; Purchases</t>
  </si>
  <si>
    <t>Column B – Enter total amount of all taxable and nontaxable sales, lease, rentals, services, and taxable purchases (taxable purchases for years 2016-2019 only).</t>
  </si>
  <si>
    <t>TTL 22</t>
  </si>
  <si>
    <t>TTL 20</t>
  </si>
  <si>
    <t>TTL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</si>
</sst>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.0_);_(* \(#,##0.00\);_(* &quot;-&quot;??_);_(@_)"/>
    <numFmt numFmtId="165" formatCode="General_)"/>
    <numFmt numFmtId="166" formatCode="0.000"/>
    <numFmt numFmtId="167" formatCode="#,##0.00%;[Red]\(#,##0.00%\)"/>
    <numFmt numFmtId="168" formatCode="0.0%;\(0.0%\)"/>
    <numFmt numFmtId="169" formatCode="0.000&quot;%&quot;"/>
    <numFmt numFmtId="170" formatCode="_-&quot;$&quot;* #,##0.00_-;\-&quot;$&quot;* #,##0.00_-;_-&quot;$&quot;* &quot;-&quot;??_-;_-@_-"/>
    <numFmt numFmtId="171" formatCode="0.00_)"/>
    <numFmt numFmtId="172" formatCode="\60\4\7\:"/>
    <numFmt numFmtId="173" formatCode="0.0&quot;%&quot;"/>
    <numFmt numFmtId="174" formatCode="&quot;$&quot;#,##0_);\(&quot;$&quot;#,##0.0\)"/>
    <numFmt numFmtId="175" formatCode="mmmm\ d\,\ yyyy"/>
    <numFmt numFmtId="176" formatCode="&quot;$&quot;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i/>
      <sz val="12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 tint="0.499984740745262"/>
      <name val="Wingdings 3"/>
      <family val="1"/>
      <charset val="2"/>
    </font>
    <font>
      <b/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2"/>
      <name val="Calibri"/>
      <family val="2"/>
    </font>
    <font>
      <b/>
      <u/>
      <sz val="14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b/>
      <sz val="12"/>
      <color rgb="FFFFFF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4" fillId="0" borderId="0" applyFill="0" applyBorder="0" applyAlignment="0"/>
    <xf numFmtId="165" fontId="4" fillId="0" borderId="0" applyFill="0" applyBorder="0" applyAlignment="0"/>
    <xf numFmtId="166" fontId="4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164" fontId="4" fillId="0" borderId="0" applyFill="0" applyBorder="0" applyAlignment="0"/>
    <xf numFmtId="169" fontId="2" fillId="0" borderId="0" applyFill="0" applyBorder="0" applyAlignment="0"/>
    <xf numFmtId="165" fontId="4" fillId="0" borderId="0" applyFill="0" applyBorder="0" applyAlignment="0"/>
    <xf numFmtId="164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/>
    <xf numFmtId="38" fontId="6" fillId="0" borderId="1">
      <alignment vertical="center"/>
    </xf>
    <xf numFmtId="164" fontId="4" fillId="0" borderId="0" applyFill="0" applyBorder="0" applyAlignment="0"/>
    <xf numFmtId="165" fontId="4" fillId="0" borderId="0" applyFill="0" applyBorder="0" applyAlignment="0"/>
    <xf numFmtId="164" fontId="4" fillId="0" borderId="0" applyFill="0" applyBorder="0" applyAlignment="0"/>
    <xf numFmtId="169" fontId="2" fillId="0" borderId="0" applyFill="0" applyBorder="0" applyAlignment="0"/>
    <xf numFmtId="165" fontId="4" fillId="0" borderId="0" applyFill="0" applyBorder="0" applyAlignment="0"/>
    <xf numFmtId="2" fontId="2" fillId="0" borderId="0" applyFont="0" applyFill="0" applyBorder="0" applyAlignment="0" applyProtection="0"/>
    <xf numFmtId="38" fontId="3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3" fillId="3" borderId="4" applyNumberFormat="0" applyBorder="0" applyAlignment="0" applyProtection="0"/>
    <xf numFmtId="164" fontId="4" fillId="0" borderId="0" applyFill="0" applyBorder="0" applyAlignment="0"/>
    <xf numFmtId="165" fontId="4" fillId="0" borderId="0" applyFill="0" applyBorder="0" applyAlignment="0"/>
    <xf numFmtId="164" fontId="4" fillId="0" borderId="0" applyFill="0" applyBorder="0" applyAlignment="0"/>
    <xf numFmtId="169" fontId="2" fillId="0" borderId="0" applyFill="0" applyBorder="0" applyAlignment="0"/>
    <xf numFmtId="165" fontId="4" fillId="0" borderId="0" applyFill="0" applyBorder="0" applyAlignment="0"/>
    <xf numFmtId="171" fontId="10" fillId="0" borderId="0"/>
    <xf numFmtId="168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4" fillId="0" borderId="0" applyFill="0" applyBorder="0" applyAlignment="0"/>
    <xf numFmtId="165" fontId="4" fillId="0" borderId="0" applyFill="0" applyBorder="0" applyAlignment="0"/>
    <xf numFmtId="164" fontId="4" fillId="0" borderId="0" applyFill="0" applyBorder="0" applyAlignment="0"/>
    <xf numFmtId="169" fontId="2" fillId="0" borderId="0" applyFill="0" applyBorder="0" applyAlignment="0"/>
    <xf numFmtId="165" fontId="4" fillId="0" borderId="0" applyFill="0" applyBorder="0" applyAlignment="0"/>
    <xf numFmtId="49" fontId="5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2" fillId="0" borderId="5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13" fillId="0" borderId="0" xfId="0" applyFont="1"/>
    <xf numFmtId="14" fontId="13" fillId="0" borderId="0" xfId="0" applyNumberFormat="1" applyFont="1"/>
    <xf numFmtId="0" fontId="14" fillId="0" borderId="0" xfId="0" applyFont="1"/>
    <xf numFmtId="0" fontId="11" fillId="0" borderId="0" xfId="0" applyFont="1" applyAlignment="1">
      <alignment horizontal="center"/>
    </xf>
    <xf numFmtId="17" fontId="12" fillId="0" borderId="0" xfId="0" applyNumberFormat="1" applyFont="1"/>
    <xf numFmtId="0" fontId="11" fillId="0" borderId="0" xfId="0" applyFont="1"/>
    <xf numFmtId="175" fontId="14" fillId="0" borderId="0" xfId="0" applyNumberFormat="1" applyFont="1"/>
    <xf numFmtId="0" fontId="13" fillId="0" borderId="0" xfId="0" applyFont="1" applyAlignment="1">
      <alignment horizontal="center"/>
    </xf>
    <xf numFmtId="0" fontId="15" fillId="0" borderId="7" xfId="0" applyFont="1" applyBorder="1"/>
    <xf numFmtId="0" fontId="14" fillId="0" borderId="7" xfId="0" applyFont="1" applyBorder="1"/>
    <xf numFmtId="0" fontId="14" fillId="0" borderId="0" xfId="0" applyFont="1" applyBorder="1"/>
    <xf numFmtId="0" fontId="11" fillId="0" borderId="8" xfId="0" applyFont="1" applyBorder="1"/>
    <xf numFmtId="0" fontId="13" fillId="0" borderId="7" xfId="0" applyFont="1" applyBorder="1"/>
    <xf numFmtId="14" fontId="14" fillId="0" borderId="7" xfId="0" applyNumberFormat="1" applyFont="1" applyBorder="1"/>
    <xf numFmtId="0" fontId="13" fillId="0" borderId="0" xfId="0" applyFont="1" applyBorder="1"/>
    <xf numFmtId="7" fontId="13" fillId="0" borderId="0" xfId="0" applyNumberFormat="1" applyFont="1" applyBorder="1"/>
    <xf numFmtId="176" fontId="12" fillId="0" borderId="0" xfId="54" applyNumberFormat="1" applyFont="1"/>
    <xf numFmtId="176" fontId="12" fillId="0" borderId="0" xfId="0" applyNumberFormat="1" applyFont="1"/>
    <xf numFmtId="7" fontId="13" fillId="6" borderId="4" xfId="0" applyNumberFormat="1" applyFont="1" applyFill="1" applyBorder="1"/>
    <xf numFmtId="0" fontId="14" fillId="6" borderId="4" xfId="0" applyFont="1" applyFill="1" applyBorder="1" applyAlignment="1">
      <alignment horizontal="right" wrapText="1"/>
    </xf>
    <xf numFmtId="7" fontId="14" fillId="6" borderId="4" xfId="0" applyNumberFormat="1" applyFont="1" applyFill="1" applyBorder="1"/>
    <xf numFmtId="0" fontId="18" fillId="4" borderId="4" xfId="0" applyFont="1" applyFill="1" applyBorder="1" applyAlignment="1">
      <alignment horizontal="right" wrapText="1"/>
    </xf>
    <xf numFmtId="7" fontId="13" fillId="4" borderId="4" xfId="0" applyNumberFormat="1" applyFont="1" applyFill="1" applyBorder="1"/>
    <xf numFmtId="0" fontId="14" fillId="4" borderId="4" xfId="0" applyFont="1" applyFill="1" applyBorder="1" applyAlignment="1">
      <alignment horizontal="right" wrapText="1"/>
    </xf>
    <xf numFmtId="7" fontId="14" fillId="4" borderId="4" xfId="0" applyNumberFormat="1" applyFont="1" applyFill="1" applyBorder="1"/>
    <xf numFmtId="7" fontId="14" fillId="5" borderId="4" xfId="0" applyNumberFormat="1" applyFont="1" applyFill="1" applyBorder="1"/>
    <xf numFmtId="0" fontId="14" fillId="5" borderId="4" xfId="0" applyFont="1" applyFill="1" applyBorder="1" applyAlignment="1">
      <alignment horizontal="right" vertical="center" wrapText="1"/>
    </xf>
    <xf numFmtId="7" fontId="14" fillId="5" borderId="4" xfId="0" applyNumberFormat="1" applyFont="1" applyFill="1" applyBorder="1" applyAlignment="1">
      <alignment vertical="center"/>
    </xf>
    <xf numFmtId="0" fontId="11" fillId="8" borderId="0" xfId="0" applyFont="1" applyFill="1"/>
    <xf numFmtId="0" fontId="11" fillId="8" borderId="0" xfId="0" applyFont="1" applyFill="1" applyAlignment="1">
      <alignment horizontal="center"/>
    </xf>
    <xf numFmtId="0" fontId="11" fillId="8" borderId="8" xfId="0" applyFont="1" applyFill="1" applyBorder="1"/>
    <xf numFmtId="0" fontId="11" fillId="9" borderId="0" xfId="0" applyFont="1" applyFill="1" applyAlignment="1">
      <alignment horizontal="center"/>
    </xf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0" fontId="11" fillId="10" borderId="8" xfId="0" applyFont="1" applyFill="1" applyBorder="1"/>
    <xf numFmtId="0" fontId="17" fillId="8" borderId="0" xfId="0" applyFont="1" applyFill="1" applyBorder="1" applyAlignment="1">
      <alignment horizontal="center"/>
    </xf>
    <xf numFmtId="0" fontId="15" fillId="0" borderId="0" xfId="0" applyFont="1" applyAlignment="1"/>
    <xf numFmtId="0" fontId="11" fillId="9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vertical="center" wrapText="1"/>
    </xf>
    <xf numFmtId="0" fontId="11" fillId="11" borderId="0" xfId="0" applyFont="1" applyFill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20" fillId="0" borderId="9" xfId="55" applyFont="1" applyFill="1" applyBorder="1" applyAlignment="1">
      <alignment horizontal="center" vertical="center"/>
    </xf>
    <xf numFmtId="0" fontId="11" fillId="13" borderId="0" xfId="0" applyFont="1" applyFill="1" applyAlignment="1">
      <alignment horizontal="center"/>
    </xf>
    <xf numFmtId="176" fontId="21" fillId="13" borderId="0" xfId="0" applyNumberFormat="1" applyFont="1" applyFill="1"/>
    <xf numFmtId="176" fontId="12" fillId="12" borderId="0" xfId="54" applyNumberFormat="1" applyFont="1" applyFill="1"/>
    <xf numFmtId="176" fontId="12" fillId="12" borderId="0" xfId="0" applyNumberFormat="1" applyFont="1" applyFill="1"/>
    <xf numFmtId="0" fontId="11" fillId="12" borderId="0" xfId="0" applyFont="1" applyFill="1" applyAlignment="1">
      <alignment horizontal="center"/>
    </xf>
    <xf numFmtId="17" fontId="11" fillId="0" borderId="6" xfId="0" applyNumberFormat="1" applyFont="1" applyBorder="1"/>
    <xf numFmtId="176" fontId="11" fillId="0" borderId="6" xfId="0" applyNumberFormat="1" applyFont="1" applyBorder="1"/>
    <xf numFmtId="7" fontId="11" fillId="0" borderId="6" xfId="0" applyNumberFormat="1" applyFont="1" applyBorder="1"/>
    <xf numFmtId="0" fontId="22" fillId="0" borderId="0" xfId="0" applyFont="1" applyBorder="1"/>
    <xf numFmtId="0" fontId="22" fillId="8" borderId="0" xfId="0" applyFont="1" applyFill="1" applyBorder="1"/>
    <xf numFmtId="0" fontId="11" fillId="4" borderId="12" xfId="0" applyFont="1" applyFill="1" applyBorder="1" applyAlignment="1">
      <alignment horizontal="center"/>
    </xf>
    <xf numFmtId="7" fontId="12" fillId="12" borderId="0" xfId="0" applyNumberFormat="1" applyFont="1" applyFill="1"/>
    <xf numFmtId="7" fontId="12" fillId="0" borderId="0" xfId="0" applyNumberFormat="1" applyFont="1"/>
    <xf numFmtId="0" fontId="11" fillId="12" borderId="7" xfId="0" applyFont="1" applyFill="1" applyBorder="1"/>
    <xf numFmtId="0" fontId="22" fillId="12" borderId="0" xfId="0" applyFont="1" applyFill="1" applyBorder="1"/>
    <xf numFmtId="14" fontId="11" fillId="12" borderId="0" xfId="0" applyNumberFormat="1" applyFont="1" applyFill="1" applyBorder="1"/>
    <xf numFmtId="0" fontId="11" fillId="12" borderId="0" xfId="0" applyFont="1" applyFill="1" applyBorder="1"/>
    <xf numFmtId="0" fontId="11" fillId="12" borderId="0" xfId="0" applyFont="1" applyFill="1"/>
    <xf numFmtId="0" fontId="11" fillId="12" borderId="8" xfId="0" applyFont="1" applyFill="1" applyBorder="1"/>
    <xf numFmtId="0" fontId="17" fillId="12" borderId="0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1" fillId="12" borderId="13" xfId="0" applyFont="1" applyFill="1" applyBorder="1"/>
    <xf numFmtId="0" fontId="11" fillId="12" borderId="13" xfId="0" applyFont="1" applyFill="1" applyBorder="1" applyAlignment="1">
      <alignment horizontal="center"/>
    </xf>
    <xf numFmtId="0" fontId="11" fillId="12" borderId="14" xfId="0" applyFont="1" applyFill="1" applyBorder="1"/>
    <xf numFmtId="0" fontId="23" fillId="7" borderId="16" xfId="0" applyFont="1" applyFill="1" applyBorder="1"/>
    <xf numFmtId="0" fontId="23" fillId="7" borderId="17" xfId="0" applyFont="1" applyFill="1" applyBorder="1"/>
    <xf numFmtId="0" fontId="11" fillId="7" borderId="17" xfId="0" applyFont="1" applyFill="1" applyBorder="1" applyAlignment="1">
      <alignment horizontal="center"/>
    </xf>
    <xf numFmtId="0" fontId="11" fillId="7" borderId="18" xfId="0" applyFont="1" applyFill="1" applyBorder="1"/>
    <xf numFmtId="0" fontId="11" fillId="7" borderId="19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11" fillId="7" borderId="21" xfId="0" applyFont="1" applyFill="1" applyBorder="1"/>
    <xf numFmtId="7" fontId="11" fillId="0" borderId="22" xfId="0" applyNumberFormat="1" applyFont="1" applyBorder="1"/>
    <xf numFmtId="176" fontId="11" fillId="12" borderId="20" xfId="0" applyNumberFormat="1" applyFont="1" applyFill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top"/>
    </xf>
    <xf numFmtId="0" fontId="14" fillId="8" borderId="24" xfId="0" applyFont="1" applyFill="1" applyBorder="1" applyAlignment="1">
      <alignment horizontal="center"/>
    </xf>
    <xf numFmtId="0" fontId="27" fillId="0" borderId="0" xfId="0" applyFont="1"/>
    <xf numFmtId="0" fontId="14" fillId="8" borderId="26" xfId="0" applyFont="1" applyFill="1" applyBorder="1" applyAlignment="1">
      <alignment horizontal="center"/>
    </xf>
    <xf numFmtId="0" fontId="28" fillId="8" borderId="24" xfId="0" applyFont="1" applyFill="1" applyBorder="1" applyAlignment="1">
      <alignment horizontal="center"/>
    </xf>
    <xf numFmtId="0" fontId="28" fillId="8" borderId="26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29" fillId="13" borderId="23" xfId="0" applyFont="1" applyFill="1" applyBorder="1" applyAlignment="1"/>
    <xf numFmtId="0" fontId="14" fillId="9" borderId="25" xfId="0" applyFont="1" applyFill="1" applyBorder="1" applyAlignment="1">
      <alignment horizontal="center"/>
    </xf>
    <xf numFmtId="0" fontId="14" fillId="9" borderId="26" xfId="0" applyFont="1" applyFill="1" applyBorder="1" applyAlignment="1">
      <alignment horizontal="center"/>
    </xf>
    <xf numFmtId="0" fontId="14" fillId="11" borderId="23" xfId="0" applyFont="1" applyFill="1" applyBorder="1" applyAlignment="1">
      <alignment horizontal="center" wrapText="1"/>
    </xf>
    <xf numFmtId="0" fontId="14" fillId="10" borderId="24" xfId="0" applyFont="1" applyFill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27" fillId="0" borderId="0" xfId="0" applyFont="1" applyAlignment="1">
      <alignment vertical="top"/>
    </xf>
    <xf numFmtId="176" fontId="12" fillId="14" borderId="0" xfId="0" applyNumberFormat="1" applyFont="1" applyFill="1"/>
    <xf numFmtId="7" fontId="12" fillId="14" borderId="0" xfId="0" applyNumberFormat="1" applyFont="1" applyFill="1"/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7" fontId="14" fillId="4" borderId="4" xfId="0" applyNumberFormat="1" applyFont="1" applyFill="1" applyBorder="1" applyAlignment="1">
      <alignment horizontal="center" vertical="center"/>
    </xf>
    <xf numFmtId="7" fontId="14" fillId="4" borderId="27" xfId="0" applyNumberFormat="1" applyFont="1" applyFill="1" applyBorder="1" applyAlignment="1">
      <alignment horizontal="center" vertical="center"/>
    </xf>
    <xf numFmtId="7" fontId="14" fillId="4" borderId="28" xfId="0" applyNumberFormat="1" applyFont="1" applyFill="1" applyBorder="1" applyAlignment="1">
      <alignment horizontal="center" vertical="center"/>
    </xf>
    <xf numFmtId="7" fontId="14" fillId="4" borderId="29" xfId="0" applyNumberFormat="1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right"/>
    </xf>
    <xf numFmtId="0" fontId="11" fillId="11" borderId="10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12" fillId="0" borderId="0" xfId="0" applyNumberFormat="1" applyFont="1"/>
    <xf numFmtId="0" fontId="11" fillId="0" borderId="6" xfId="0" applyNumberFormat="1" applyFont="1" applyBorder="1"/>
  </cellXfs>
  <cellStyles count="56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Calc Currency (0)" xfId="6" xr:uid="{00000000-0005-0000-0000-000005000000}"/>
    <cellStyle name="Calc Currency (2)" xfId="7" xr:uid="{00000000-0005-0000-0000-000006000000}"/>
    <cellStyle name="Calc Percent (0)" xfId="8" xr:uid="{00000000-0005-0000-0000-000007000000}"/>
    <cellStyle name="Calc Percent (1)" xfId="9" xr:uid="{00000000-0005-0000-0000-000008000000}"/>
    <cellStyle name="Calc Percent (2)" xfId="10" xr:uid="{00000000-0005-0000-0000-000009000000}"/>
    <cellStyle name="Calc Units (0)" xfId="11" xr:uid="{00000000-0005-0000-0000-00000A000000}"/>
    <cellStyle name="Calc Units (1)" xfId="12" xr:uid="{00000000-0005-0000-0000-00000B000000}"/>
    <cellStyle name="Calc Units (2)" xfId="13" xr:uid="{00000000-0005-0000-0000-00000C000000}"/>
    <cellStyle name="Comma [00]" xfId="14" xr:uid="{00000000-0005-0000-0000-00000D000000}"/>
    <cellStyle name="Comma0" xfId="15" xr:uid="{00000000-0005-0000-0000-00000E000000}"/>
    <cellStyle name="Currency" xfId="54" builtinId="4"/>
    <cellStyle name="Currency [00]" xfId="16" xr:uid="{00000000-0005-0000-0000-000010000000}"/>
    <cellStyle name="Currency0" xfId="17" xr:uid="{00000000-0005-0000-0000-000011000000}"/>
    <cellStyle name="Date" xfId="18" xr:uid="{00000000-0005-0000-0000-000012000000}"/>
    <cellStyle name="Date Short" xfId="19" xr:uid="{00000000-0005-0000-0000-000013000000}"/>
    <cellStyle name="DELTA" xfId="20" xr:uid="{00000000-0005-0000-0000-000014000000}"/>
    <cellStyle name="Enter Currency (0)" xfId="21" xr:uid="{00000000-0005-0000-0000-000015000000}"/>
    <cellStyle name="Enter Currency (2)" xfId="22" xr:uid="{00000000-0005-0000-0000-000016000000}"/>
    <cellStyle name="Enter Units (0)" xfId="23" xr:uid="{00000000-0005-0000-0000-000017000000}"/>
    <cellStyle name="Enter Units (1)" xfId="24" xr:uid="{00000000-0005-0000-0000-000018000000}"/>
    <cellStyle name="Enter Units (2)" xfId="25" xr:uid="{00000000-0005-0000-0000-000019000000}"/>
    <cellStyle name="Fixed" xfId="26" xr:uid="{00000000-0005-0000-0000-00001A000000}"/>
    <cellStyle name="Grey" xfId="27" xr:uid="{00000000-0005-0000-0000-00001B000000}"/>
    <cellStyle name="Header1" xfId="28" xr:uid="{00000000-0005-0000-0000-00001C000000}"/>
    <cellStyle name="Header2" xfId="29" xr:uid="{00000000-0005-0000-0000-00001D000000}"/>
    <cellStyle name="Heading 1" xfId="30" builtinId="16" customBuiltin="1"/>
    <cellStyle name="Heading 2" xfId="31" builtinId="17" customBuiltin="1"/>
    <cellStyle name="Hyperlink" xfId="55" builtinId="8"/>
    <cellStyle name="Input [yellow]" xfId="32" xr:uid="{00000000-0005-0000-0000-000021000000}"/>
    <cellStyle name="Link Currency (0)" xfId="33" xr:uid="{00000000-0005-0000-0000-000022000000}"/>
    <cellStyle name="Link Currency (2)" xfId="34" xr:uid="{00000000-0005-0000-0000-000023000000}"/>
    <cellStyle name="Link Units (0)" xfId="35" xr:uid="{00000000-0005-0000-0000-000024000000}"/>
    <cellStyle name="Link Units (1)" xfId="36" xr:uid="{00000000-0005-0000-0000-000025000000}"/>
    <cellStyle name="Link Units (2)" xfId="37" xr:uid="{00000000-0005-0000-0000-000026000000}"/>
    <cellStyle name="Normal" xfId="0" builtinId="0"/>
    <cellStyle name="Normal - Style1" xfId="38" xr:uid="{00000000-0005-0000-0000-000028000000}"/>
    <cellStyle name="Normal 2" xfId="51" xr:uid="{00000000-0005-0000-0000-000029000000}"/>
    <cellStyle name="Normal 3" xfId="52" xr:uid="{00000000-0005-0000-0000-00002A000000}"/>
    <cellStyle name="Normal 4" xfId="53" xr:uid="{00000000-0005-0000-0000-00002B000000}"/>
    <cellStyle name="Percent [0]" xfId="39" xr:uid="{00000000-0005-0000-0000-00002C000000}"/>
    <cellStyle name="Percent [00]" xfId="40" xr:uid="{00000000-0005-0000-0000-00002D000000}"/>
    <cellStyle name="Percent [2]" xfId="41" xr:uid="{00000000-0005-0000-0000-00002E000000}"/>
    <cellStyle name="PrePop Currency (0)" xfId="42" xr:uid="{00000000-0005-0000-0000-00002F000000}"/>
    <cellStyle name="PrePop Currency (2)" xfId="43" xr:uid="{00000000-0005-0000-0000-000030000000}"/>
    <cellStyle name="PrePop Units (0)" xfId="44" xr:uid="{00000000-0005-0000-0000-000031000000}"/>
    <cellStyle name="PrePop Units (1)" xfId="45" xr:uid="{00000000-0005-0000-0000-000032000000}"/>
    <cellStyle name="PrePop Units (2)" xfId="46" xr:uid="{00000000-0005-0000-0000-000033000000}"/>
    <cellStyle name="Text Indent A" xfId="47" xr:uid="{00000000-0005-0000-0000-000034000000}"/>
    <cellStyle name="Text Indent B" xfId="48" xr:uid="{00000000-0005-0000-0000-000035000000}"/>
    <cellStyle name="Text Indent C" xfId="49" xr:uid="{00000000-0005-0000-0000-000036000000}"/>
    <cellStyle name="Total" xfId="5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5"/>
  <sheetViews>
    <sheetView workbookViewId="0">
      <selection activeCell="I10" sqref="I10"/>
    </sheetView>
  </sheetViews>
  <sheetFormatPr defaultRowHeight="12.75" x14ac:dyDescent="0.2"/>
  <cols>
    <col min="1" max="1" width="18" customWidth="1"/>
    <col min="8" max="8" width="13.42578125" customWidth="1"/>
    <col min="9" max="9" width="10" customWidth="1"/>
    <col min="10" max="10" width="18" customWidth="1"/>
  </cols>
  <sheetData>
    <row r="2" spans="1:17" ht="18.75" customHeight="1" x14ac:dyDescent="0.2">
      <c r="A2" s="79" t="s">
        <v>80</v>
      </c>
      <c r="J2" s="79" t="s">
        <v>81</v>
      </c>
    </row>
    <row r="3" spans="1:17" ht="13.5" thickBot="1" x14ac:dyDescent="0.25"/>
    <row r="4" spans="1:17" ht="15.75" x14ac:dyDescent="0.25">
      <c r="A4" s="81" t="s">
        <v>47</v>
      </c>
      <c r="B4" s="82"/>
      <c r="C4" s="82"/>
      <c r="D4" s="82"/>
      <c r="E4" s="82"/>
      <c r="F4" s="82"/>
      <c r="G4" s="82"/>
      <c r="H4" s="82"/>
      <c r="I4" s="82"/>
      <c r="J4" s="81" t="s">
        <v>54</v>
      </c>
      <c r="K4" s="82"/>
      <c r="L4" s="82"/>
      <c r="M4" s="82"/>
      <c r="N4" s="82"/>
      <c r="O4" s="82"/>
      <c r="P4" s="82"/>
      <c r="Q4" s="82"/>
    </row>
    <row r="5" spans="1:17" ht="16.5" thickBot="1" x14ac:dyDescent="0.3">
      <c r="A5" s="83" t="s">
        <v>82</v>
      </c>
      <c r="B5" s="82"/>
      <c r="C5" s="82"/>
      <c r="D5" s="82"/>
      <c r="E5" s="82"/>
      <c r="F5" s="82"/>
      <c r="G5" s="82"/>
      <c r="H5" s="82"/>
      <c r="I5" s="82"/>
      <c r="J5" s="83" t="s">
        <v>53</v>
      </c>
      <c r="K5" s="82"/>
      <c r="L5" s="82"/>
      <c r="M5" s="82"/>
      <c r="N5" s="82"/>
      <c r="O5" s="82"/>
      <c r="P5" s="82"/>
      <c r="Q5" s="82"/>
    </row>
    <row r="6" spans="1:17" ht="34.5" customHeight="1" thickBot="1" x14ac:dyDescent="0.25">
      <c r="A6" s="96" t="s">
        <v>83</v>
      </c>
      <c r="B6" s="96"/>
      <c r="C6" s="96"/>
      <c r="D6" s="96"/>
      <c r="E6" s="96"/>
      <c r="F6" s="96"/>
      <c r="G6" s="96"/>
      <c r="H6" s="96"/>
      <c r="I6" s="82"/>
      <c r="J6" s="96" t="s">
        <v>73</v>
      </c>
      <c r="K6" s="96"/>
      <c r="L6" s="96"/>
      <c r="M6" s="96"/>
      <c r="N6" s="96"/>
      <c r="O6" s="96"/>
      <c r="P6" s="96"/>
      <c r="Q6" s="96"/>
    </row>
    <row r="7" spans="1:17" ht="15.75" x14ac:dyDescent="0.25">
      <c r="A7" s="81" t="s">
        <v>24</v>
      </c>
      <c r="B7" s="82"/>
      <c r="C7" s="82"/>
      <c r="D7" s="82"/>
      <c r="E7" s="82"/>
      <c r="F7" s="82"/>
      <c r="G7" s="82"/>
      <c r="H7" s="82"/>
      <c r="I7" s="82"/>
      <c r="J7" s="81" t="s">
        <v>55</v>
      </c>
      <c r="K7" s="82"/>
      <c r="L7" s="82"/>
      <c r="M7" s="82"/>
      <c r="N7" s="82"/>
      <c r="O7" s="82"/>
      <c r="P7" s="82"/>
      <c r="Q7" s="82"/>
    </row>
    <row r="8" spans="1:17" ht="16.5" thickBot="1" x14ac:dyDescent="0.3">
      <c r="A8" s="83" t="s">
        <v>23</v>
      </c>
      <c r="B8" s="82"/>
      <c r="C8" s="82"/>
      <c r="D8" s="82"/>
      <c r="E8" s="82"/>
      <c r="F8" s="82"/>
      <c r="G8" s="82"/>
      <c r="H8" s="82"/>
      <c r="I8" s="82"/>
      <c r="J8" s="83" t="s">
        <v>56</v>
      </c>
      <c r="K8" s="82"/>
      <c r="L8" s="82"/>
      <c r="M8" s="82"/>
      <c r="N8" s="82"/>
      <c r="O8" s="82"/>
      <c r="P8" s="82"/>
      <c r="Q8" s="82"/>
    </row>
    <row r="9" spans="1:17" ht="32.25" customHeight="1" thickBot="1" x14ac:dyDescent="0.25">
      <c r="A9" s="96" t="s">
        <v>69</v>
      </c>
      <c r="B9" s="96"/>
      <c r="C9" s="96"/>
      <c r="D9" s="96"/>
      <c r="E9" s="96"/>
      <c r="F9" s="96"/>
      <c r="G9" s="96"/>
      <c r="H9" s="96"/>
      <c r="I9" s="82"/>
      <c r="J9" s="96" t="s">
        <v>74</v>
      </c>
      <c r="K9" s="96"/>
      <c r="L9" s="96"/>
      <c r="M9" s="96"/>
      <c r="N9" s="96"/>
      <c r="O9" s="96"/>
      <c r="P9" s="96"/>
      <c r="Q9" s="96"/>
    </row>
    <row r="10" spans="1:17" ht="15.75" x14ac:dyDescent="0.25">
      <c r="A10" s="84" t="s">
        <v>51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6.5" thickBot="1" x14ac:dyDescent="0.3">
      <c r="A11" s="85" t="s">
        <v>39</v>
      </c>
      <c r="B11" s="82"/>
      <c r="C11" s="82"/>
      <c r="D11" s="82"/>
      <c r="E11" s="82"/>
      <c r="F11" s="82"/>
      <c r="G11" s="82"/>
      <c r="H11" s="82"/>
      <c r="I11" s="82"/>
      <c r="J11" s="78" t="s">
        <v>67</v>
      </c>
      <c r="K11" s="82"/>
      <c r="L11" s="82"/>
      <c r="M11" s="82"/>
      <c r="N11" s="82"/>
      <c r="O11" s="82"/>
      <c r="P11" s="82"/>
      <c r="Q11" s="82"/>
    </row>
    <row r="12" spans="1:17" ht="24.75" customHeight="1" thickBot="1" x14ac:dyDescent="0.25">
      <c r="A12" s="96" t="s">
        <v>70</v>
      </c>
      <c r="B12" s="96"/>
      <c r="C12" s="96"/>
      <c r="D12" s="96"/>
      <c r="E12" s="96"/>
      <c r="F12" s="96"/>
      <c r="G12" s="96"/>
      <c r="H12" s="96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6.5" thickBot="1" x14ac:dyDescent="0.3">
      <c r="A13" s="86" t="s">
        <v>49</v>
      </c>
      <c r="B13" s="82"/>
      <c r="C13" s="82"/>
      <c r="D13" s="82"/>
      <c r="E13" s="82"/>
      <c r="F13" s="82"/>
      <c r="G13" s="82"/>
      <c r="H13" s="82"/>
      <c r="I13" s="82"/>
      <c r="J13" s="87" t="s">
        <v>61</v>
      </c>
      <c r="K13" s="82"/>
      <c r="L13" s="82"/>
      <c r="M13" s="82"/>
      <c r="N13" s="82"/>
      <c r="O13" s="82"/>
      <c r="P13" s="82"/>
      <c r="Q13" s="82"/>
    </row>
    <row r="14" spans="1:17" ht="15.75" x14ac:dyDescent="0.25">
      <c r="A14" s="88" t="s">
        <v>47</v>
      </c>
      <c r="B14" s="82"/>
      <c r="C14" s="82"/>
      <c r="D14" s="82"/>
      <c r="E14" s="82"/>
      <c r="F14" s="82"/>
      <c r="G14" s="82"/>
      <c r="H14" s="82"/>
      <c r="I14" s="82"/>
      <c r="J14" s="97" t="s">
        <v>75</v>
      </c>
      <c r="K14" s="97"/>
      <c r="L14" s="97"/>
      <c r="M14" s="97"/>
      <c r="N14" s="97"/>
      <c r="O14" s="97"/>
      <c r="P14" s="97"/>
      <c r="Q14" s="97"/>
    </row>
    <row r="15" spans="1:17" ht="16.5" thickBot="1" x14ac:dyDescent="0.3">
      <c r="A15" s="89" t="s">
        <v>48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48.75" customHeight="1" thickBot="1" x14ac:dyDescent="0.3">
      <c r="A16" s="96" t="s">
        <v>77</v>
      </c>
      <c r="B16" s="96"/>
      <c r="C16" s="96"/>
      <c r="D16" s="96"/>
      <c r="E16" s="96"/>
      <c r="F16" s="96"/>
      <c r="G16" s="96"/>
      <c r="H16" s="96"/>
      <c r="I16" s="82"/>
      <c r="J16" s="90" t="s">
        <v>79</v>
      </c>
      <c r="K16" s="82"/>
      <c r="L16" s="82"/>
      <c r="M16" s="82"/>
      <c r="N16" s="82"/>
      <c r="O16" s="82"/>
      <c r="P16" s="82"/>
      <c r="Q16" s="82"/>
    </row>
    <row r="17" spans="1:17" ht="15.75" x14ac:dyDescent="0.25">
      <c r="A17" s="86" t="s">
        <v>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ht="15" customHeight="1" x14ac:dyDescent="0.25">
      <c r="A18" s="88" t="s">
        <v>47</v>
      </c>
      <c r="B18" s="82"/>
      <c r="C18" s="82"/>
      <c r="D18" s="82"/>
      <c r="E18" s="82"/>
      <c r="F18" s="82"/>
      <c r="G18" s="82"/>
      <c r="H18" s="82"/>
      <c r="I18" s="82"/>
      <c r="J18" s="96" t="s">
        <v>76</v>
      </c>
      <c r="K18" s="96"/>
      <c r="L18" s="96"/>
      <c r="M18" s="96"/>
      <c r="N18" s="96"/>
      <c r="O18" s="96"/>
      <c r="P18" s="96"/>
      <c r="Q18" s="96"/>
    </row>
    <row r="19" spans="1:17" ht="15.75" x14ac:dyDescent="0.25">
      <c r="A19" s="88" t="s">
        <v>48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6.5" thickBot="1" x14ac:dyDescent="0.3">
      <c r="A20" s="89" t="s">
        <v>50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27" customHeight="1" thickBot="1" x14ac:dyDescent="0.25">
      <c r="A21" s="96" t="s">
        <v>78</v>
      </c>
      <c r="B21" s="96"/>
      <c r="C21" s="96"/>
      <c r="D21" s="96"/>
      <c r="E21" s="96"/>
      <c r="F21" s="96"/>
      <c r="G21" s="96"/>
      <c r="H21" s="96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5.75" x14ac:dyDescent="0.25">
      <c r="A22" s="91" t="s">
        <v>35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6.5" thickBot="1" x14ac:dyDescent="0.3">
      <c r="A23" s="92" t="s">
        <v>36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48.75" customHeight="1" thickBot="1" x14ac:dyDescent="0.25">
      <c r="A24" s="96" t="s">
        <v>71</v>
      </c>
      <c r="B24" s="96"/>
      <c r="C24" s="96"/>
      <c r="D24" s="96"/>
      <c r="E24" s="96"/>
      <c r="F24" s="96"/>
      <c r="G24" s="96"/>
      <c r="H24" s="96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5.75" x14ac:dyDescent="0.25">
      <c r="A25" s="91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6.5" thickBot="1" x14ac:dyDescent="0.3">
      <c r="A26" s="92" t="s">
        <v>39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s="80" customFormat="1" ht="27" customHeight="1" x14ac:dyDescent="0.2">
      <c r="A27" s="96" t="s">
        <v>72</v>
      </c>
      <c r="B27" s="96"/>
      <c r="C27" s="96"/>
      <c r="D27" s="96"/>
      <c r="E27" s="96"/>
      <c r="F27" s="96"/>
      <c r="G27" s="96"/>
      <c r="H27" s="96"/>
      <c r="I27" s="93"/>
      <c r="J27" s="93"/>
      <c r="K27" s="93"/>
      <c r="L27" s="93"/>
      <c r="M27" s="93"/>
      <c r="N27" s="93"/>
      <c r="O27" s="93"/>
      <c r="P27" s="93"/>
      <c r="Q27" s="93"/>
    </row>
    <row r="33" s="80" customFormat="1" ht="27" customHeight="1" x14ac:dyDescent="0.2"/>
    <row r="36" s="80" customFormat="1" ht="48.75" customHeight="1" x14ac:dyDescent="0.2"/>
    <row r="41" s="80" customFormat="1" ht="27" customHeight="1" x14ac:dyDescent="0.2"/>
    <row r="45" s="80" customFormat="1" ht="27" customHeight="1" x14ac:dyDescent="0.2"/>
  </sheetData>
  <mergeCells count="11">
    <mergeCell ref="J18:Q18"/>
    <mergeCell ref="J6:Q6"/>
    <mergeCell ref="A27:H27"/>
    <mergeCell ref="A21:H21"/>
    <mergeCell ref="A12:H12"/>
    <mergeCell ref="A6:H6"/>
    <mergeCell ref="A9:H9"/>
    <mergeCell ref="A16:H16"/>
    <mergeCell ref="A24:H24"/>
    <mergeCell ref="J9:Q9"/>
    <mergeCell ref="J14:Q14"/>
  </mergeCells>
  <pageMargins left="0.25" right="0.25" top="0.75" bottom="0.75" header="0.3" footer="0.3"/>
  <pageSetup scale="7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0"/>
  <sheetViews>
    <sheetView zoomScaleNormal="100" workbookViewId="0">
      <pane ySplit="7" topLeftCell="A94" activePane="bottomLeft" state="frozen"/>
      <selection pane="bottomLeft" activeCell="C116" sqref="C116"/>
    </sheetView>
  </sheetViews>
  <sheetFormatPr defaultRowHeight="15.75" x14ac:dyDescent="0.25"/>
  <cols>
    <col min="1" max="1" width="22.28515625" style="1" customWidth="1"/>
    <col min="2" max="2" width="12.85546875" style="1" bestFit="1" customWidth="1"/>
    <col min="3" max="3" width="12" style="1" bestFit="1" customWidth="1"/>
    <col min="4" max="4" width="13.28515625" style="1" bestFit="1" customWidth="1"/>
    <col min="5" max="5" width="17.28515625" style="1" bestFit="1" customWidth="1"/>
    <col min="6" max="6" width="10.42578125" style="1" bestFit="1" customWidth="1"/>
    <col min="7" max="7" width="10.85546875" style="1" bestFit="1" customWidth="1"/>
    <col min="8" max="8" width="11.28515625" style="1" hidden="1" customWidth="1"/>
    <col min="9" max="9" width="11" style="1" hidden="1" customWidth="1"/>
    <col min="10" max="10" width="10.7109375" style="1" hidden="1" customWidth="1"/>
    <col min="11" max="11" width="13.85546875" style="1" hidden="1" customWidth="1"/>
    <col min="12" max="12" width="10.85546875" style="1" bestFit="1" customWidth="1"/>
    <col min="13" max="15" width="12.85546875" style="1" bestFit="1" customWidth="1"/>
    <col min="16" max="16" width="13.85546875" style="1" hidden="1" customWidth="1"/>
    <col min="17" max="18" width="10" style="1" hidden="1" customWidth="1"/>
    <col min="19" max="19" width="10" style="1" bestFit="1" customWidth="1"/>
    <col min="20" max="20" width="11" style="1" customWidth="1"/>
    <col min="21" max="22" width="11" style="1" bestFit="1" customWidth="1"/>
    <col min="23" max="23" width="11" style="1" hidden="1" customWidth="1"/>
    <col min="24" max="25" width="8.42578125" style="1" hidden="1" customWidth="1"/>
    <col min="26" max="26" width="8.42578125" style="1" bestFit="1" customWidth="1"/>
    <col min="27" max="27" width="9.85546875" style="1" bestFit="1" customWidth="1"/>
    <col min="28" max="28" width="7.42578125" style="1" customWidth="1"/>
    <col min="29" max="29" width="11.140625" style="1" customWidth="1"/>
    <col min="30" max="30" width="8.85546875" style="1" customWidth="1"/>
    <col min="31" max="272" width="9.140625" style="1"/>
    <col min="273" max="273" width="20.7109375" style="1" customWidth="1"/>
    <col min="274" max="274" width="13.7109375" style="1" bestFit="1" customWidth="1"/>
    <col min="275" max="275" width="15.140625" style="1" bestFit="1" customWidth="1"/>
    <col min="276" max="276" width="13.7109375" style="1" bestFit="1" customWidth="1"/>
    <col min="277" max="277" width="13.5703125" style="1" customWidth="1"/>
    <col min="278" max="278" width="14.5703125" style="1" customWidth="1"/>
    <col min="279" max="280" width="13.7109375" style="1" bestFit="1" customWidth="1"/>
    <col min="281" max="281" width="14.28515625" style="1" bestFit="1" customWidth="1"/>
    <col min="282" max="282" width="15" style="1" customWidth="1"/>
    <col min="283" max="283" width="9.7109375" style="1" customWidth="1"/>
    <col min="284" max="284" width="11.140625" style="1" customWidth="1"/>
    <col min="285" max="528" width="9.140625" style="1"/>
    <col min="529" max="529" width="20.7109375" style="1" customWidth="1"/>
    <col min="530" max="530" width="13.7109375" style="1" bestFit="1" customWidth="1"/>
    <col min="531" max="531" width="15.140625" style="1" bestFit="1" customWidth="1"/>
    <col min="532" max="532" width="13.7109375" style="1" bestFit="1" customWidth="1"/>
    <col min="533" max="533" width="13.5703125" style="1" customWidth="1"/>
    <col min="534" max="534" width="14.5703125" style="1" customWidth="1"/>
    <col min="535" max="536" width="13.7109375" style="1" bestFit="1" customWidth="1"/>
    <col min="537" max="537" width="14.28515625" style="1" bestFit="1" customWidth="1"/>
    <col min="538" max="538" width="15" style="1" customWidth="1"/>
    <col min="539" max="539" width="9.7109375" style="1" customWidth="1"/>
    <col min="540" max="540" width="11.140625" style="1" customWidth="1"/>
    <col min="541" max="784" width="9.140625" style="1"/>
    <col min="785" max="785" width="20.7109375" style="1" customWidth="1"/>
    <col min="786" max="786" width="13.7109375" style="1" bestFit="1" customWidth="1"/>
    <col min="787" max="787" width="15.140625" style="1" bestFit="1" customWidth="1"/>
    <col min="788" max="788" width="13.7109375" style="1" bestFit="1" customWidth="1"/>
    <col min="789" max="789" width="13.5703125" style="1" customWidth="1"/>
    <col min="790" max="790" width="14.5703125" style="1" customWidth="1"/>
    <col min="791" max="792" width="13.7109375" style="1" bestFit="1" customWidth="1"/>
    <col min="793" max="793" width="14.28515625" style="1" bestFit="1" customWidth="1"/>
    <col min="794" max="794" width="15" style="1" customWidth="1"/>
    <col min="795" max="795" width="9.7109375" style="1" customWidth="1"/>
    <col min="796" max="796" width="11.140625" style="1" customWidth="1"/>
    <col min="797" max="1040" width="9.140625" style="1"/>
    <col min="1041" max="1041" width="20.7109375" style="1" customWidth="1"/>
    <col min="1042" max="1042" width="13.7109375" style="1" bestFit="1" customWidth="1"/>
    <col min="1043" max="1043" width="15.140625" style="1" bestFit="1" customWidth="1"/>
    <col min="1044" max="1044" width="13.7109375" style="1" bestFit="1" customWidth="1"/>
    <col min="1045" max="1045" width="13.5703125" style="1" customWidth="1"/>
    <col min="1046" max="1046" width="14.5703125" style="1" customWidth="1"/>
    <col min="1047" max="1048" width="13.7109375" style="1" bestFit="1" customWidth="1"/>
    <col min="1049" max="1049" width="14.28515625" style="1" bestFit="1" customWidth="1"/>
    <col min="1050" max="1050" width="15" style="1" customWidth="1"/>
    <col min="1051" max="1051" width="9.7109375" style="1" customWidth="1"/>
    <col min="1052" max="1052" width="11.140625" style="1" customWidth="1"/>
    <col min="1053" max="1296" width="9.140625" style="1"/>
    <col min="1297" max="1297" width="20.7109375" style="1" customWidth="1"/>
    <col min="1298" max="1298" width="13.7109375" style="1" bestFit="1" customWidth="1"/>
    <col min="1299" max="1299" width="15.140625" style="1" bestFit="1" customWidth="1"/>
    <col min="1300" max="1300" width="13.7109375" style="1" bestFit="1" customWidth="1"/>
    <col min="1301" max="1301" width="13.5703125" style="1" customWidth="1"/>
    <col min="1302" max="1302" width="14.5703125" style="1" customWidth="1"/>
    <col min="1303" max="1304" width="13.7109375" style="1" bestFit="1" customWidth="1"/>
    <col min="1305" max="1305" width="14.28515625" style="1" bestFit="1" customWidth="1"/>
    <col min="1306" max="1306" width="15" style="1" customWidth="1"/>
    <col min="1307" max="1307" width="9.7109375" style="1" customWidth="1"/>
    <col min="1308" max="1308" width="11.140625" style="1" customWidth="1"/>
    <col min="1309" max="1552" width="9.140625" style="1"/>
    <col min="1553" max="1553" width="20.7109375" style="1" customWidth="1"/>
    <col min="1554" max="1554" width="13.7109375" style="1" bestFit="1" customWidth="1"/>
    <col min="1555" max="1555" width="15.140625" style="1" bestFit="1" customWidth="1"/>
    <col min="1556" max="1556" width="13.7109375" style="1" bestFit="1" customWidth="1"/>
    <col min="1557" max="1557" width="13.5703125" style="1" customWidth="1"/>
    <col min="1558" max="1558" width="14.5703125" style="1" customWidth="1"/>
    <col min="1559" max="1560" width="13.7109375" style="1" bestFit="1" customWidth="1"/>
    <col min="1561" max="1561" width="14.28515625" style="1" bestFit="1" customWidth="1"/>
    <col min="1562" max="1562" width="15" style="1" customWidth="1"/>
    <col min="1563" max="1563" width="9.7109375" style="1" customWidth="1"/>
    <col min="1564" max="1564" width="11.140625" style="1" customWidth="1"/>
    <col min="1565" max="1808" width="9.140625" style="1"/>
    <col min="1809" max="1809" width="20.7109375" style="1" customWidth="1"/>
    <col min="1810" max="1810" width="13.7109375" style="1" bestFit="1" customWidth="1"/>
    <col min="1811" max="1811" width="15.140625" style="1" bestFit="1" customWidth="1"/>
    <col min="1812" max="1812" width="13.7109375" style="1" bestFit="1" customWidth="1"/>
    <col min="1813" max="1813" width="13.5703125" style="1" customWidth="1"/>
    <col min="1814" max="1814" width="14.5703125" style="1" customWidth="1"/>
    <col min="1815" max="1816" width="13.7109375" style="1" bestFit="1" customWidth="1"/>
    <col min="1817" max="1817" width="14.28515625" style="1" bestFit="1" customWidth="1"/>
    <col min="1818" max="1818" width="15" style="1" customWidth="1"/>
    <col min="1819" max="1819" width="9.7109375" style="1" customWidth="1"/>
    <col min="1820" max="1820" width="11.140625" style="1" customWidth="1"/>
    <col min="1821" max="2064" width="9.140625" style="1"/>
    <col min="2065" max="2065" width="20.7109375" style="1" customWidth="1"/>
    <col min="2066" max="2066" width="13.7109375" style="1" bestFit="1" customWidth="1"/>
    <col min="2067" max="2067" width="15.140625" style="1" bestFit="1" customWidth="1"/>
    <col min="2068" max="2068" width="13.7109375" style="1" bestFit="1" customWidth="1"/>
    <col min="2069" max="2069" width="13.5703125" style="1" customWidth="1"/>
    <col min="2070" max="2070" width="14.5703125" style="1" customWidth="1"/>
    <col min="2071" max="2072" width="13.7109375" style="1" bestFit="1" customWidth="1"/>
    <col min="2073" max="2073" width="14.28515625" style="1" bestFit="1" customWidth="1"/>
    <col min="2074" max="2074" width="15" style="1" customWidth="1"/>
    <col min="2075" max="2075" width="9.7109375" style="1" customWidth="1"/>
    <col min="2076" max="2076" width="11.140625" style="1" customWidth="1"/>
    <col min="2077" max="2320" width="9.140625" style="1"/>
    <col min="2321" max="2321" width="20.7109375" style="1" customWidth="1"/>
    <col min="2322" max="2322" width="13.7109375" style="1" bestFit="1" customWidth="1"/>
    <col min="2323" max="2323" width="15.140625" style="1" bestFit="1" customWidth="1"/>
    <col min="2324" max="2324" width="13.7109375" style="1" bestFit="1" customWidth="1"/>
    <col min="2325" max="2325" width="13.5703125" style="1" customWidth="1"/>
    <col min="2326" max="2326" width="14.5703125" style="1" customWidth="1"/>
    <col min="2327" max="2328" width="13.7109375" style="1" bestFit="1" customWidth="1"/>
    <col min="2329" max="2329" width="14.28515625" style="1" bestFit="1" customWidth="1"/>
    <col min="2330" max="2330" width="15" style="1" customWidth="1"/>
    <col min="2331" max="2331" width="9.7109375" style="1" customWidth="1"/>
    <col min="2332" max="2332" width="11.140625" style="1" customWidth="1"/>
    <col min="2333" max="2576" width="9.140625" style="1"/>
    <col min="2577" max="2577" width="20.7109375" style="1" customWidth="1"/>
    <col min="2578" max="2578" width="13.7109375" style="1" bestFit="1" customWidth="1"/>
    <col min="2579" max="2579" width="15.140625" style="1" bestFit="1" customWidth="1"/>
    <col min="2580" max="2580" width="13.7109375" style="1" bestFit="1" customWidth="1"/>
    <col min="2581" max="2581" width="13.5703125" style="1" customWidth="1"/>
    <col min="2582" max="2582" width="14.5703125" style="1" customWidth="1"/>
    <col min="2583" max="2584" width="13.7109375" style="1" bestFit="1" customWidth="1"/>
    <col min="2585" max="2585" width="14.28515625" style="1" bestFit="1" customWidth="1"/>
    <col min="2586" max="2586" width="15" style="1" customWidth="1"/>
    <col min="2587" max="2587" width="9.7109375" style="1" customWidth="1"/>
    <col min="2588" max="2588" width="11.140625" style="1" customWidth="1"/>
    <col min="2589" max="2832" width="9.140625" style="1"/>
    <col min="2833" max="2833" width="20.7109375" style="1" customWidth="1"/>
    <col min="2834" max="2834" width="13.7109375" style="1" bestFit="1" customWidth="1"/>
    <col min="2835" max="2835" width="15.140625" style="1" bestFit="1" customWidth="1"/>
    <col min="2836" max="2836" width="13.7109375" style="1" bestFit="1" customWidth="1"/>
    <col min="2837" max="2837" width="13.5703125" style="1" customWidth="1"/>
    <col min="2838" max="2838" width="14.5703125" style="1" customWidth="1"/>
    <col min="2839" max="2840" width="13.7109375" style="1" bestFit="1" customWidth="1"/>
    <col min="2841" max="2841" width="14.28515625" style="1" bestFit="1" customWidth="1"/>
    <col min="2842" max="2842" width="15" style="1" customWidth="1"/>
    <col min="2843" max="2843" width="9.7109375" style="1" customWidth="1"/>
    <col min="2844" max="2844" width="11.140625" style="1" customWidth="1"/>
    <col min="2845" max="3088" width="9.140625" style="1"/>
    <col min="3089" max="3089" width="20.7109375" style="1" customWidth="1"/>
    <col min="3090" max="3090" width="13.7109375" style="1" bestFit="1" customWidth="1"/>
    <col min="3091" max="3091" width="15.140625" style="1" bestFit="1" customWidth="1"/>
    <col min="3092" max="3092" width="13.7109375" style="1" bestFit="1" customWidth="1"/>
    <col min="3093" max="3093" width="13.5703125" style="1" customWidth="1"/>
    <col min="3094" max="3094" width="14.5703125" style="1" customWidth="1"/>
    <col min="3095" max="3096" width="13.7109375" style="1" bestFit="1" customWidth="1"/>
    <col min="3097" max="3097" width="14.28515625" style="1" bestFit="1" customWidth="1"/>
    <col min="3098" max="3098" width="15" style="1" customWidth="1"/>
    <col min="3099" max="3099" width="9.7109375" style="1" customWidth="1"/>
    <col min="3100" max="3100" width="11.140625" style="1" customWidth="1"/>
    <col min="3101" max="3344" width="9.140625" style="1"/>
    <col min="3345" max="3345" width="20.7109375" style="1" customWidth="1"/>
    <col min="3346" max="3346" width="13.7109375" style="1" bestFit="1" customWidth="1"/>
    <col min="3347" max="3347" width="15.140625" style="1" bestFit="1" customWidth="1"/>
    <col min="3348" max="3348" width="13.7109375" style="1" bestFit="1" customWidth="1"/>
    <col min="3349" max="3349" width="13.5703125" style="1" customWidth="1"/>
    <col min="3350" max="3350" width="14.5703125" style="1" customWidth="1"/>
    <col min="3351" max="3352" width="13.7109375" style="1" bestFit="1" customWidth="1"/>
    <col min="3353" max="3353" width="14.28515625" style="1" bestFit="1" customWidth="1"/>
    <col min="3354" max="3354" width="15" style="1" customWidth="1"/>
    <col min="3355" max="3355" width="9.7109375" style="1" customWidth="1"/>
    <col min="3356" max="3356" width="11.140625" style="1" customWidth="1"/>
    <col min="3357" max="3600" width="9.140625" style="1"/>
    <col min="3601" max="3601" width="20.7109375" style="1" customWidth="1"/>
    <col min="3602" max="3602" width="13.7109375" style="1" bestFit="1" customWidth="1"/>
    <col min="3603" max="3603" width="15.140625" style="1" bestFit="1" customWidth="1"/>
    <col min="3604" max="3604" width="13.7109375" style="1" bestFit="1" customWidth="1"/>
    <col min="3605" max="3605" width="13.5703125" style="1" customWidth="1"/>
    <col min="3606" max="3606" width="14.5703125" style="1" customWidth="1"/>
    <col min="3607" max="3608" width="13.7109375" style="1" bestFit="1" customWidth="1"/>
    <col min="3609" max="3609" width="14.28515625" style="1" bestFit="1" customWidth="1"/>
    <col min="3610" max="3610" width="15" style="1" customWidth="1"/>
    <col min="3611" max="3611" width="9.7109375" style="1" customWidth="1"/>
    <col min="3612" max="3612" width="11.140625" style="1" customWidth="1"/>
    <col min="3613" max="3856" width="9.140625" style="1"/>
    <col min="3857" max="3857" width="20.7109375" style="1" customWidth="1"/>
    <col min="3858" max="3858" width="13.7109375" style="1" bestFit="1" customWidth="1"/>
    <col min="3859" max="3859" width="15.140625" style="1" bestFit="1" customWidth="1"/>
    <col min="3860" max="3860" width="13.7109375" style="1" bestFit="1" customWidth="1"/>
    <col min="3861" max="3861" width="13.5703125" style="1" customWidth="1"/>
    <col min="3862" max="3862" width="14.5703125" style="1" customWidth="1"/>
    <col min="3863" max="3864" width="13.7109375" style="1" bestFit="1" customWidth="1"/>
    <col min="3865" max="3865" width="14.28515625" style="1" bestFit="1" customWidth="1"/>
    <col min="3866" max="3866" width="15" style="1" customWidth="1"/>
    <col min="3867" max="3867" width="9.7109375" style="1" customWidth="1"/>
    <col min="3868" max="3868" width="11.140625" style="1" customWidth="1"/>
    <col min="3869" max="4112" width="9.140625" style="1"/>
    <col min="4113" max="4113" width="20.7109375" style="1" customWidth="1"/>
    <col min="4114" max="4114" width="13.7109375" style="1" bestFit="1" customWidth="1"/>
    <col min="4115" max="4115" width="15.140625" style="1" bestFit="1" customWidth="1"/>
    <col min="4116" max="4116" width="13.7109375" style="1" bestFit="1" customWidth="1"/>
    <col min="4117" max="4117" width="13.5703125" style="1" customWidth="1"/>
    <col min="4118" max="4118" width="14.5703125" style="1" customWidth="1"/>
    <col min="4119" max="4120" width="13.7109375" style="1" bestFit="1" customWidth="1"/>
    <col min="4121" max="4121" width="14.28515625" style="1" bestFit="1" customWidth="1"/>
    <col min="4122" max="4122" width="15" style="1" customWidth="1"/>
    <col min="4123" max="4123" width="9.7109375" style="1" customWidth="1"/>
    <col min="4124" max="4124" width="11.140625" style="1" customWidth="1"/>
    <col min="4125" max="4368" width="9.140625" style="1"/>
    <col min="4369" max="4369" width="20.7109375" style="1" customWidth="1"/>
    <col min="4370" max="4370" width="13.7109375" style="1" bestFit="1" customWidth="1"/>
    <col min="4371" max="4371" width="15.140625" style="1" bestFit="1" customWidth="1"/>
    <col min="4372" max="4372" width="13.7109375" style="1" bestFit="1" customWidth="1"/>
    <col min="4373" max="4373" width="13.5703125" style="1" customWidth="1"/>
    <col min="4374" max="4374" width="14.5703125" style="1" customWidth="1"/>
    <col min="4375" max="4376" width="13.7109375" style="1" bestFit="1" customWidth="1"/>
    <col min="4377" max="4377" width="14.28515625" style="1" bestFit="1" customWidth="1"/>
    <col min="4378" max="4378" width="15" style="1" customWidth="1"/>
    <col min="4379" max="4379" width="9.7109375" style="1" customWidth="1"/>
    <col min="4380" max="4380" width="11.140625" style="1" customWidth="1"/>
    <col min="4381" max="4624" width="9.140625" style="1"/>
    <col min="4625" max="4625" width="20.7109375" style="1" customWidth="1"/>
    <col min="4626" max="4626" width="13.7109375" style="1" bestFit="1" customWidth="1"/>
    <col min="4627" max="4627" width="15.140625" style="1" bestFit="1" customWidth="1"/>
    <col min="4628" max="4628" width="13.7109375" style="1" bestFit="1" customWidth="1"/>
    <col min="4629" max="4629" width="13.5703125" style="1" customWidth="1"/>
    <col min="4630" max="4630" width="14.5703125" style="1" customWidth="1"/>
    <col min="4631" max="4632" width="13.7109375" style="1" bestFit="1" customWidth="1"/>
    <col min="4633" max="4633" width="14.28515625" style="1" bestFit="1" customWidth="1"/>
    <col min="4634" max="4634" width="15" style="1" customWidth="1"/>
    <col min="4635" max="4635" width="9.7109375" style="1" customWidth="1"/>
    <col min="4636" max="4636" width="11.140625" style="1" customWidth="1"/>
    <col min="4637" max="4880" width="9.140625" style="1"/>
    <col min="4881" max="4881" width="20.7109375" style="1" customWidth="1"/>
    <col min="4882" max="4882" width="13.7109375" style="1" bestFit="1" customWidth="1"/>
    <col min="4883" max="4883" width="15.140625" style="1" bestFit="1" customWidth="1"/>
    <col min="4884" max="4884" width="13.7109375" style="1" bestFit="1" customWidth="1"/>
    <col min="4885" max="4885" width="13.5703125" style="1" customWidth="1"/>
    <col min="4886" max="4886" width="14.5703125" style="1" customWidth="1"/>
    <col min="4887" max="4888" width="13.7109375" style="1" bestFit="1" customWidth="1"/>
    <col min="4889" max="4889" width="14.28515625" style="1" bestFit="1" customWidth="1"/>
    <col min="4890" max="4890" width="15" style="1" customWidth="1"/>
    <col min="4891" max="4891" width="9.7109375" style="1" customWidth="1"/>
    <col min="4892" max="4892" width="11.140625" style="1" customWidth="1"/>
    <col min="4893" max="5136" width="9.140625" style="1"/>
    <col min="5137" max="5137" width="20.7109375" style="1" customWidth="1"/>
    <col min="5138" max="5138" width="13.7109375" style="1" bestFit="1" customWidth="1"/>
    <col min="5139" max="5139" width="15.140625" style="1" bestFit="1" customWidth="1"/>
    <col min="5140" max="5140" width="13.7109375" style="1" bestFit="1" customWidth="1"/>
    <col min="5141" max="5141" width="13.5703125" style="1" customWidth="1"/>
    <col min="5142" max="5142" width="14.5703125" style="1" customWidth="1"/>
    <col min="5143" max="5144" width="13.7109375" style="1" bestFit="1" customWidth="1"/>
    <col min="5145" max="5145" width="14.28515625" style="1" bestFit="1" customWidth="1"/>
    <col min="5146" max="5146" width="15" style="1" customWidth="1"/>
    <col min="5147" max="5147" width="9.7109375" style="1" customWidth="1"/>
    <col min="5148" max="5148" width="11.140625" style="1" customWidth="1"/>
    <col min="5149" max="5392" width="9.140625" style="1"/>
    <col min="5393" max="5393" width="20.7109375" style="1" customWidth="1"/>
    <col min="5394" max="5394" width="13.7109375" style="1" bestFit="1" customWidth="1"/>
    <col min="5395" max="5395" width="15.140625" style="1" bestFit="1" customWidth="1"/>
    <col min="5396" max="5396" width="13.7109375" style="1" bestFit="1" customWidth="1"/>
    <col min="5397" max="5397" width="13.5703125" style="1" customWidth="1"/>
    <col min="5398" max="5398" width="14.5703125" style="1" customWidth="1"/>
    <col min="5399" max="5400" width="13.7109375" style="1" bestFit="1" customWidth="1"/>
    <col min="5401" max="5401" width="14.28515625" style="1" bestFit="1" customWidth="1"/>
    <col min="5402" max="5402" width="15" style="1" customWidth="1"/>
    <col min="5403" max="5403" width="9.7109375" style="1" customWidth="1"/>
    <col min="5404" max="5404" width="11.140625" style="1" customWidth="1"/>
    <col min="5405" max="5648" width="9.140625" style="1"/>
    <col min="5649" max="5649" width="20.7109375" style="1" customWidth="1"/>
    <col min="5650" max="5650" width="13.7109375" style="1" bestFit="1" customWidth="1"/>
    <col min="5651" max="5651" width="15.140625" style="1" bestFit="1" customWidth="1"/>
    <col min="5652" max="5652" width="13.7109375" style="1" bestFit="1" customWidth="1"/>
    <col min="5653" max="5653" width="13.5703125" style="1" customWidth="1"/>
    <col min="5654" max="5654" width="14.5703125" style="1" customWidth="1"/>
    <col min="5655" max="5656" width="13.7109375" style="1" bestFit="1" customWidth="1"/>
    <col min="5657" max="5657" width="14.28515625" style="1" bestFit="1" customWidth="1"/>
    <col min="5658" max="5658" width="15" style="1" customWidth="1"/>
    <col min="5659" max="5659" width="9.7109375" style="1" customWidth="1"/>
    <col min="5660" max="5660" width="11.140625" style="1" customWidth="1"/>
    <col min="5661" max="5904" width="9.140625" style="1"/>
    <col min="5905" max="5905" width="20.7109375" style="1" customWidth="1"/>
    <col min="5906" max="5906" width="13.7109375" style="1" bestFit="1" customWidth="1"/>
    <col min="5907" max="5907" width="15.140625" style="1" bestFit="1" customWidth="1"/>
    <col min="5908" max="5908" width="13.7109375" style="1" bestFit="1" customWidth="1"/>
    <col min="5909" max="5909" width="13.5703125" style="1" customWidth="1"/>
    <col min="5910" max="5910" width="14.5703125" style="1" customWidth="1"/>
    <col min="5911" max="5912" width="13.7109375" style="1" bestFit="1" customWidth="1"/>
    <col min="5913" max="5913" width="14.28515625" style="1" bestFit="1" customWidth="1"/>
    <col min="5914" max="5914" width="15" style="1" customWidth="1"/>
    <col min="5915" max="5915" width="9.7109375" style="1" customWidth="1"/>
    <col min="5916" max="5916" width="11.140625" style="1" customWidth="1"/>
    <col min="5917" max="6160" width="9.140625" style="1"/>
    <col min="6161" max="6161" width="20.7109375" style="1" customWidth="1"/>
    <col min="6162" max="6162" width="13.7109375" style="1" bestFit="1" customWidth="1"/>
    <col min="6163" max="6163" width="15.140625" style="1" bestFit="1" customWidth="1"/>
    <col min="6164" max="6164" width="13.7109375" style="1" bestFit="1" customWidth="1"/>
    <col min="6165" max="6165" width="13.5703125" style="1" customWidth="1"/>
    <col min="6166" max="6166" width="14.5703125" style="1" customWidth="1"/>
    <col min="6167" max="6168" width="13.7109375" style="1" bestFit="1" customWidth="1"/>
    <col min="6169" max="6169" width="14.28515625" style="1" bestFit="1" customWidth="1"/>
    <col min="6170" max="6170" width="15" style="1" customWidth="1"/>
    <col min="6171" max="6171" width="9.7109375" style="1" customWidth="1"/>
    <col min="6172" max="6172" width="11.140625" style="1" customWidth="1"/>
    <col min="6173" max="6416" width="9.140625" style="1"/>
    <col min="6417" max="6417" width="20.7109375" style="1" customWidth="1"/>
    <col min="6418" max="6418" width="13.7109375" style="1" bestFit="1" customWidth="1"/>
    <col min="6419" max="6419" width="15.140625" style="1" bestFit="1" customWidth="1"/>
    <col min="6420" max="6420" width="13.7109375" style="1" bestFit="1" customWidth="1"/>
    <col min="6421" max="6421" width="13.5703125" style="1" customWidth="1"/>
    <col min="6422" max="6422" width="14.5703125" style="1" customWidth="1"/>
    <col min="6423" max="6424" width="13.7109375" style="1" bestFit="1" customWidth="1"/>
    <col min="6425" max="6425" width="14.28515625" style="1" bestFit="1" customWidth="1"/>
    <col min="6426" max="6426" width="15" style="1" customWidth="1"/>
    <col min="6427" max="6427" width="9.7109375" style="1" customWidth="1"/>
    <col min="6428" max="6428" width="11.140625" style="1" customWidth="1"/>
    <col min="6429" max="6672" width="9.140625" style="1"/>
    <col min="6673" max="6673" width="20.7109375" style="1" customWidth="1"/>
    <col min="6674" max="6674" width="13.7109375" style="1" bestFit="1" customWidth="1"/>
    <col min="6675" max="6675" width="15.140625" style="1" bestFit="1" customWidth="1"/>
    <col min="6676" max="6676" width="13.7109375" style="1" bestFit="1" customWidth="1"/>
    <col min="6677" max="6677" width="13.5703125" style="1" customWidth="1"/>
    <col min="6678" max="6678" width="14.5703125" style="1" customWidth="1"/>
    <col min="6679" max="6680" width="13.7109375" style="1" bestFit="1" customWidth="1"/>
    <col min="6681" max="6681" width="14.28515625" style="1" bestFit="1" customWidth="1"/>
    <col min="6682" max="6682" width="15" style="1" customWidth="1"/>
    <col min="6683" max="6683" width="9.7109375" style="1" customWidth="1"/>
    <col min="6684" max="6684" width="11.140625" style="1" customWidth="1"/>
    <col min="6685" max="6928" width="9.140625" style="1"/>
    <col min="6929" max="6929" width="20.7109375" style="1" customWidth="1"/>
    <col min="6930" max="6930" width="13.7109375" style="1" bestFit="1" customWidth="1"/>
    <col min="6931" max="6931" width="15.140625" style="1" bestFit="1" customWidth="1"/>
    <col min="6932" max="6932" width="13.7109375" style="1" bestFit="1" customWidth="1"/>
    <col min="6933" max="6933" width="13.5703125" style="1" customWidth="1"/>
    <col min="6934" max="6934" width="14.5703125" style="1" customWidth="1"/>
    <col min="6935" max="6936" width="13.7109375" style="1" bestFit="1" customWidth="1"/>
    <col min="6937" max="6937" width="14.28515625" style="1" bestFit="1" customWidth="1"/>
    <col min="6938" max="6938" width="15" style="1" customWidth="1"/>
    <col min="6939" max="6939" width="9.7109375" style="1" customWidth="1"/>
    <col min="6940" max="6940" width="11.140625" style="1" customWidth="1"/>
    <col min="6941" max="7184" width="9.140625" style="1"/>
    <col min="7185" max="7185" width="20.7109375" style="1" customWidth="1"/>
    <col min="7186" max="7186" width="13.7109375" style="1" bestFit="1" customWidth="1"/>
    <col min="7187" max="7187" width="15.140625" style="1" bestFit="1" customWidth="1"/>
    <col min="7188" max="7188" width="13.7109375" style="1" bestFit="1" customWidth="1"/>
    <col min="7189" max="7189" width="13.5703125" style="1" customWidth="1"/>
    <col min="7190" max="7190" width="14.5703125" style="1" customWidth="1"/>
    <col min="7191" max="7192" width="13.7109375" style="1" bestFit="1" customWidth="1"/>
    <col min="7193" max="7193" width="14.28515625" style="1" bestFit="1" customWidth="1"/>
    <col min="7194" max="7194" width="15" style="1" customWidth="1"/>
    <col min="7195" max="7195" width="9.7109375" style="1" customWidth="1"/>
    <col min="7196" max="7196" width="11.140625" style="1" customWidth="1"/>
    <col min="7197" max="7440" width="9.140625" style="1"/>
    <col min="7441" max="7441" width="20.7109375" style="1" customWidth="1"/>
    <col min="7442" max="7442" width="13.7109375" style="1" bestFit="1" customWidth="1"/>
    <col min="7443" max="7443" width="15.140625" style="1" bestFit="1" customWidth="1"/>
    <col min="7444" max="7444" width="13.7109375" style="1" bestFit="1" customWidth="1"/>
    <col min="7445" max="7445" width="13.5703125" style="1" customWidth="1"/>
    <col min="7446" max="7446" width="14.5703125" style="1" customWidth="1"/>
    <col min="7447" max="7448" width="13.7109375" style="1" bestFit="1" customWidth="1"/>
    <col min="7449" max="7449" width="14.28515625" style="1" bestFit="1" customWidth="1"/>
    <col min="7450" max="7450" width="15" style="1" customWidth="1"/>
    <col min="7451" max="7451" width="9.7109375" style="1" customWidth="1"/>
    <col min="7452" max="7452" width="11.140625" style="1" customWidth="1"/>
    <col min="7453" max="7696" width="9.140625" style="1"/>
    <col min="7697" max="7697" width="20.7109375" style="1" customWidth="1"/>
    <col min="7698" max="7698" width="13.7109375" style="1" bestFit="1" customWidth="1"/>
    <col min="7699" max="7699" width="15.140625" style="1" bestFit="1" customWidth="1"/>
    <col min="7700" max="7700" width="13.7109375" style="1" bestFit="1" customWidth="1"/>
    <col min="7701" max="7701" width="13.5703125" style="1" customWidth="1"/>
    <col min="7702" max="7702" width="14.5703125" style="1" customWidth="1"/>
    <col min="7703" max="7704" width="13.7109375" style="1" bestFit="1" customWidth="1"/>
    <col min="7705" max="7705" width="14.28515625" style="1" bestFit="1" customWidth="1"/>
    <col min="7706" max="7706" width="15" style="1" customWidth="1"/>
    <col min="7707" max="7707" width="9.7109375" style="1" customWidth="1"/>
    <col min="7708" max="7708" width="11.140625" style="1" customWidth="1"/>
    <col min="7709" max="7952" width="9.140625" style="1"/>
    <col min="7953" max="7953" width="20.7109375" style="1" customWidth="1"/>
    <col min="7954" max="7954" width="13.7109375" style="1" bestFit="1" customWidth="1"/>
    <col min="7955" max="7955" width="15.140625" style="1" bestFit="1" customWidth="1"/>
    <col min="7956" max="7956" width="13.7109375" style="1" bestFit="1" customWidth="1"/>
    <col min="7957" max="7957" width="13.5703125" style="1" customWidth="1"/>
    <col min="7958" max="7958" width="14.5703125" style="1" customWidth="1"/>
    <col min="7959" max="7960" width="13.7109375" style="1" bestFit="1" customWidth="1"/>
    <col min="7961" max="7961" width="14.28515625" style="1" bestFit="1" customWidth="1"/>
    <col min="7962" max="7962" width="15" style="1" customWidth="1"/>
    <col min="7963" max="7963" width="9.7109375" style="1" customWidth="1"/>
    <col min="7964" max="7964" width="11.140625" style="1" customWidth="1"/>
    <col min="7965" max="8208" width="9.140625" style="1"/>
    <col min="8209" max="8209" width="20.7109375" style="1" customWidth="1"/>
    <col min="8210" max="8210" width="13.7109375" style="1" bestFit="1" customWidth="1"/>
    <col min="8211" max="8211" width="15.140625" style="1" bestFit="1" customWidth="1"/>
    <col min="8212" max="8212" width="13.7109375" style="1" bestFit="1" customWidth="1"/>
    <col min="8213" max="8213" width="13.5703125" style="1" customWidth="1"/>
    <col min="8214" max="8214" width="14.5703125" style="1" customWidth="1"/>
    <col min="8215" max="8216" width="13.7109375" style="1" bestFit="1" customWidth="1"/>
    <col min="8217" max="8217" width="14.28515625" style="1" bestFit="1" customWidth="1"/>
    <col min="8218" max="8218" width="15" style="1" customWidth="1"/>
    <col min="8219" max="8219" width="9.7109375" style="1" customWidth="1"/>
    <col min="8220" max="8220" width="11.140625" style="1" customWidth="1"/>
    <col min="8221" max="8464" width="9.140625" style="1"/>
    <col min="8465" max="8465" width="20.7109375" style="1" customWidth="1"/>
    <col min="8466" max="8466" width="13.7109375" style="1" bestFit="1" customWidth="1"/>
    <col min="8467" max="8467" width="15.140625" style="1" bestFit="1" customWidth="1"/>
    <col min="8468" max="8468" width="13.7109375" style="1" bestFit="1" customWidth="1"/>
    <col min="8469" max="8469" width="13.5703125" style="1" customWidth="1"/>
    <col min="8470" max="8470" width="14.5703125" style="1" customWidth="1"/>
    <col min="8471" max="8472" width="13.7109375" style="1" bestFit="1" customWidth="1"/>
    <col min="8473" max="8473" width="14.28515625" style="1" bestFit="1" customWidth="1"/>
    <col min="8474" max="8474" width="15" style="1" customWidth="1"/>
    <col min="8475" max="8475" width="9.7109375" style="1" customWidth="1"/>
    <col min="8476" max="8476" width="11.140625" style="1" customWidth="1"/>
    <col min="8477" max="8720" width="9.140625" style="1"/>
    <col min="8721" max="8721" width="20.7109375" style="1" customWidth="1"/>
    <col min="8722" max="8722" width="13.7109375" style="1" bestFit="1" customWidth="1"/>
    <col min="8723" max="8723" width="15.140625" style="1" bestFit="1" customWidth="1"/>
    <col min="8724" max="8724" width="13.7109375" style="1" bestFit="1" customWidth="1"/>
    <col min="8725" max="8725" width="13.5703125" style="1" customWidth="1"/>
    <col min="8726" max="8726" width="14.5703125" style="1" customWidth="1"/>
    <col min="8727" max="8728" width="13.7109375" style="1" bestFit="1" customWidth="1"/>
    <col min="8729" max="8729" width="14.28515625" style="1" bestFit="1" customWidth="1"/>
    <col min="8730" max="8730" width="15" style="1" customWidth="1"/>
    <col min="8731" max="8731" width="9.7109375" style="1" customWidth="1"/>
    <col min="8732" max="8732" width="11.140625" style="1" customWidth="1"/>
    <col min="8733" max="8976" width="9.140625" style="1"/>
    <col min="8977" max="8977" width="20.7109375" style="1" customWidth="1"/>
    <col min="8978" max="8978" width="13.7109375" style="1" bestFit="1" customWidth="1"/>
    <col min="8979" max="8979" width="15.140625" style="1" bestFit="1" customWidth="1"/>
    <col min="8980" max="8980" width="13.7109375" style="1" bestFit="1" customWidth="1"/>
    <col min="8981" max="8981" width="13.5703125" style="1" customWidth="1"/>
    <col min="8982" max="8982" width="14.5703125" style="1" customWidth="1"/>
    <col min="8983" max="8984" width="13.7109375" style="1" bestFit="1" customWidth="1"/>
    <col min="8985" max="8985" width="14.28515625" style="1" bestFit="1" customWidth="1"/>
    <col min="8986" max="8986" width="15" style="1" customWidth="1"/>
    <col min="8987" max="8987" width="9.7109375" style="1" customWidth="1"/>
    <col min="8988" max="8988" width="11.140625" style="1" customWidth="1"/>
    <col min="8989" max="9232" width="9.140625" style="1"/>
    <col min="9233" max="9233" width="20.7109375" style="1" customWidth="1"/>
    <col min="9234" max="9234" width="13.7109375" style="1" bestFit="1" customWidth="1"/>
    <col min="9235" max="9235" width="15.140625" style="1" bestFit="1" customWidth="1"/>
    <col min="9236" max="9236" width="13.7109375" style="1" bestFit="1" customWidth="1"/>
    <col min="9237" max="9237" width="13.5703125" style="1" customWidth="1"/>
    <col min="9238" max="9238" width="14.5703125" style="1" customWidth="1"/>
    <col min="9239" max="9240" width="13.7109375" style="1" bestFit="1" customWidth="1"/>
    <col min="9241" max="9241" width="14.28515625" style="1" bestFit="1" customWidth="1"/>
    <col min="9242" max="9242" width="15" style="1" customWidth="1"/>
    <col min="9243" max="9243" width="9.7109375" style="1" customWidth="1"/>
    <col min="9244" max="9244" width="11.140625" style="1" customWidth="1"/>
    <col min="9245" max="9488" width="9.140625" style="1"/>
    <col min="9489" max="9489" width="20.7109375" style="1" customWidth="1"/>
    <col min="9490" max="9490" width="13.7109375" style="1" bestFit="1" customWidth="1"/>
    <col min="9491" max="9491" width="15.140625" style="1" bestFit="1" customWidth="1"/>
    <col min="9492" max="9492" width="13.7109375" style="1" bestFit="1" customWidth="1"/>
    <col min="9493" max="9493" width="13.5703125" style="1" customWidth="1"/>
    <col min="9494" max="9494" width="14.5703125" style="1" customWidth="1"/>
    <col min="9495" max="9496" width="13.7109375" style="1" bestFit="1" customWidth="1"/>
    <col min="9497" max="9497" width="14.28515625" style="1" bestFit="1" customWidth="1"/>
    <col min="9498" max="9498" width="15" style="1" customWidth="1"/>
    <col min="9499" max="9499" width="9.7109375" style="1" customWidth="1"/>
    <col min="9500" max="9500" width="11.140625" style="1" customWidth="1"/>
    <col min="9501" max="9744" width="9.140625" style="1"/>
    <col min="9745" max="9745" width="20.7109375" style="1" customWidth="1"/>
    <col min="9746" max="9746" width="13.7109375" style="1" bestFit="1" customWidth="1"/>
    <col min="9747" max="9747" width="15.140625" style="1" bestFit="1" customWidth="1"/>
    <col min="9748" max="9748" width="13.7109375" style="1" bestFit="1" customWidth="1"/>
    <col min="9749" max="9749" width="13.5703125" style="1" customWidth="1"/>
    <col min="9750" max="9750" width="14.5703125" style="1" customWidth="1"/>
    <col min="9751" max="9752" width="13.7109375" style="1" bestFit="1" customWidth="1"/>
    <col min="9753" max="9753" width="14.28515625" style="1" bestFit="1" customWidth="1"/>
    <col min="9754" max="9754" width="15" style="1" customWidth="1"/>
    <col min="9755" max="9755" width="9.7109375" style="1" customWidth="1"/>
    <col min="9756" max="9756" width="11.140625" style="1" customWidth="1"/>
    <col min="9757" max="10000" width="9.140625" style="1"/>
    <col min="10001" max="10001" width="20.7109375" style="1" customWidth="1"/>
    <col min="10002" max="10002" width="13.7109375" style="1" bestFit="1" customWidth="1"/>
    <col min="10003" max="10003" width="15.140625" style="1" bestFit="1" customWidth="1"/>
    <col min="10004" max="10004" width="13.7109375" style="1" bestFit="1" customWidth="1"/>
    <col min="10005" max="10005" width="13.5703125" style="1" customWidth="1"/>
    <col min="10006" max="10006" width="14.5703125" style="1" customWidth="1"/>
    <col min="10007" max="10008" width="13.7109375" style="1" bestFit="1" customWidth="1"/>
    <col min="10009" max="10009" width="14.28515625" style="1" bestFit="1" customWidth="1"/>
    <col min="10010" max="10010" width="15" style="1" customWidth="1"/>
    <col min="10011" max="10011" width="9.7109375" style="1" customWidth="1"/>
    <col min="10012" max="10012" width="11.140625" style="1" customWidth="1"/>
    <col min="10013" max="10256" width="9.140625" style="1"/>
    <col min="10257" max="10257" width="20.7109375" style="1" customWidth="1"/>
    <col min="10258" max="10258" width="13.7109375" style="1" bestFit="1" customWidth="1"/>
    <col min="10259" max="10259" width="15.140625" style="1" bestFit="1" customWidth="1"/>
    <col min="10260" max="10260" width="13.7109375" style="1" bestFit="1" customWidth="1"/>
    <col min="10261" max="10261" width="13.5703125" style="1" customWidth="1"/>
    <col min="10262" max="10262" width="14.5703125" style="1" customWidth="1"/>
    <col min="10263" max="10264" width="13.7109375" style="1" bestFit="1" customWidth="1"/>
    <col min="10265" max="10265" width="14.28515625" style="1" bestFit="1" customWidth="1"/>
    <col min="10266" max="10266" width="15" style="1" customWidth="1"/>
    <col min="10267" max="10267" width="9.7109375" style="1" customWidth="1"/>
    <col min="10268" max="10268" width="11.140625" style="1" customWidth="1"/>
    <col min="10269" max="10512" width="9.140625" style="1"/>
    <col min="10513" max="10513" width="20.7109375" style="1" customWidth="1"/>
    <col min="10514" max="10514" width="13.7109375" style="1" bestFit="1" customWidth="1"/>
    <col min="10515" max="10515" width="15.140625" style="1" bestFit="1" customWidth="1"/>
    <col min="10516" max="10516" width="13.7109375" style="1" bestFit="1" customWidth="1"/>
    <col min="10517" max="10517" width="13.5703125" style="1" customWidth="1"/>
    <col min="10518" max="10518" width="14.5703125" style="1" customWidth="1"/>
    <col min="10519" max="10520" width="13.7109375" style="1" bestFit="1" customWidth="1"/>
    <col min="10521" max="10521" width="14.28515625" style="1" bestFit="1" customWidth="1"/>
    <col min="10522" max="10522" width="15" style="1" customWidth="1"/>
    <col min="10523" max="10523" width="9.7109375" style="1" customWidth="1"/>
    <col min="10524" max="10524" width="11.140625" style="1" customWidth="1"/>
    <col min="10525" max="10768" width="9.140625" style="1"/>
    <col min="10769" max="10769" width="20.7109375" style="1" customWidth="1"/>
    <col min="10770" max="10770" width="13.7109375" style="1" bestFit="1" customWidth="1"/>
    <col min="10771" max="10771" width="15.140625" style="1" bestFit="1" customWidth="1"/>
    <col min="10772" max="10772" width="13.7109375" style="1" bestFit="1" customWidth="1"/>
    <col min="10773" max="10773" width="13.5703125" style="1" customWidth="1"/>
    <col min="10774" max="10774" width="14.5703125" style="1" customWidth="1"/>
    <col min="10775" max="10776" width="13.7109375" style="1" bestFit="1" customWidth="1"/>
    <col min="10777" max="10777" width="14.28515625" style="1" bestFit="1" customWidth="1"/>
    <col min="10778" max="10778" width="15" style="1" customWidth="1"/>
    <col min="10779" max="10779" width="9.7109375" style="1" customWidth="1"/>
    <col min="10780" max="10780" width="11.140625" style="1" customWidth="1"/>
    <col min="10781" max="11024" width="9.140625" style="1"/>
    <col min="11025" max="11025" width="20.7109375" style="1" customWidth="1"/>
    <col min="11026" max="11026" width="13.7109375" style="1" bestFit="1" customWidth="1"/>
    <col min="11027" max="11027" width="15.140625" style="1" bestFit="1" customWidth="1"/>
    <col min="11028" max="11028" width="13.7109375" style="1" bestFit="1" customWidth="1"/>
    <col min="11029" max="11029" width="13.5703125" style="1" customWidth="1"/>
    <col min="11030" max="11030" width="14.5703125" style="1" customWidth="1"/>
    <col min="11031" max="11032" width="13.7109375" style="1" bestFit="1" customWidth="1"/>
    <col min="11033" max="11033" width="14.28515625" style="1" bestFit="1" customWidth="1"/>
    <col min="11034" max="11034" width="15" style="1" customWidth="1"/>
    <col min="11035" max="11035" width="9.7109375" style="1" customWidth="1"/>
    <col min="11036" max="11036" width="11.140625" style="1" customWidth="1"/>
    <col min="11037" max="11280" width="9.140625" style="1"/>
    <col min="11281" max="11281" width="20.7109375" style="1" customWidth="1"/>
    <col min="11282" max="11282" width="13.7109375" style="1" bestFit="1" customWidth="1"/>
    <col min="11283" max="11283" width="15.140625" style="1" bestFit="1" customWidth="1"/>
    <col min="11284" max="11284" width="13.7109375" style="1" bestFit="1" customWidth="1"/>
    <col min="11285" max="11285" width="13.5703125" style="1" customWidth="1"/>
    <col min="11286" max="11286" width="14.5703125" style="1" customWidth="1"/>
    <col min="11287" max="11288" width="13.7109375" style="1" bestFit="1" customWidth="1"/>
    <col min="11289" max="11289" width="14.28515625" style="1" bestFit="1" customWidth="1"/>
    <col min="11290" max="11290" width="15" style="1" customWidth="1"/>
    <col min="11291" max="11291" width="9.7109375" style="1" customWidth="1"/>
    <col min="11292" max="11292" width="11.140625" style="1" customWidth="1"/>
    <col min="11293" max="11536" width="9.140625" style="1"/>
    <col min="11537" max="11537" width="20.7109375" style="1" customWidth="1"/>
    <col min="11538" max="11538" width="13.7109375" style="1" bestFit="1" customWidth="1"/>
    <col min="11539" max="11539" width="15.140625" style="1" bestFit="1" customWidth="1"/>
    <col min="11540" max="11540" width="13.7109375" style="1" bestFit="1" customWidth="1"/>
    <col min="11541" max="11541" width="13.5703125" style="1" customWidth="1"/>
    <col min="11542" max="11542" width="14.5703125" style="1" customWidth="1"/>
    <col min="11543" max="11544" width="13.7109375" style="1" bestFit="1" customWidth="1"/>
    <col min="11545" max="11545" width="14.28515625" style="1" bestFit="1" customWidth="1"/>
    <col min="11546" max="11546" width="15" style="1" customWidth="1"/>
    <col min="11547" max="11547" width="9.7109375" style="1" customWidth="1"/>
    <col min="11548" max="11548" width="11.140625" style="1" customWidth="1"/>
    <col min="11549" max="11792" width="9.140625" style="1"/>
    <col min="11793" max="11793" width="20.7109375" style="1" customWidth="1"/>
    <col min="11794" max="11794" width="13.7109375" style="1" bestFit="1" customWidth="1"/>
    <col min="11795" max="11795" width="15.140625" style="1" bestFit="1" customWidth="1"/>
    <col min="11796" max="11796" width="13.7109375" style="1" bestFit="1" customWidth="1"/>
    <col min="11797" max="11797" width="13.5703125" style="1" customWidth="1"/>
    <col min="11798" max="11798" width="14.5703125" style="1" customWidth="1"/>
    <col min="11799" max="11800" width="13.7109375" style="1" bestFit="1" customWidth="1"/>
    <col min="11801" max="11801" width="14.28515625" style="1" bestFit="1" customWidth="1"/>
    <col min="11802" max="11802" width="15" style="1" customWidth="1"/>
    <col min="11803" max="11803" width="9.7109375" style="1" customWidth="1"/>
    <col min="11804" max="11804" width="11.140625" style="1" customWidth="1"/>
    <col min="11805" max="12048" width="9.140625" style="1"/>
    <col min="12049" max="12049" width="20.7109375" style="1" customWidth="1"/>
    <col min="12050" max="12050" width="13.7109375" style="1" bestFit="1" customWidth="1"/>
    <col min="12051" max="12051" width="15.140625" style="1" bestFit="1" customWidth="1"/>
    <col min="12052" max="12052" width="13.7109375" style="1" bestFit="1" customWidth="1"/>
    <col min="12053" max="12053" width="13.5703125" style="1" customWidth="1"/>
    <col min="12054" max="12054" width="14.5703125" style="1" customWidth="1"/>
    <col min="12055" max="12056" width="13.7109375" style="1" bestFit="1" customWidth="1"/>
    <col min="12057" max="12057" width="14.28515625" style="1" bestFit="1" customWidth="1"/>
    <col min="12058" max="12058" width="15" style="1" customWidth="1"/>
    <col min="12059" max="12059" width="9.7109375" style="1" customWidth="1"/>
    <col min="12060" max="12060" width="11.140625" style="1" customWidth="1"/>
    <col min="12061" max="12304" width="9.140625" style="1"/>
    <col min="12305" max="12305" width="20.7109375" style="1" customWidth="1"/>
    <col min="12306" max="12306" width="13.7109375" style="1" bestFit="1" customWidth="1"/>
    <col min="12307" max="12307" width="15.140625" style="1" bestFit="1" customWidth="1"/>
    <col min="12308" max="12308" width="13.7109375" style="1" bestFit="1" customWidth="1"/>
    <col min="12309" max="12309" width="13.5703125" style="1" customWidth="1"/>
    <col min="12310" max="12310" width="14.5703125" style="1" customWidth="1"/>
    <col min="12311" max="12312" width="13.7109375" style="1" bestFit="1" customWidth="1"/>
    <col min="12313" max="12313" width="14.28515625" style="1" bestFit="1" customWidth="1"/>
    <col min="12314" max="12314" width="15" style="1" customWidth="1"/>
    <col min="12315" max="12315" width="9.7109375" style="1" customWidth="1"/>
    <col min="12316" max="12316" width="11.140625" style="1" customWidth="1"/>
    <col min="12317" max="12560" width="9.140625" style="1"/>
    <col min="12561" max="12561" width="20.7109375" style="1" customWidth="1"/>
    <col min="12562" max="12562" width="13.7109375" style="1" bestFit="1" customWidth="1"/>
    <col min="12563" max="12563" width="15.140625" style="1" bestFit="1" customWidth="1"/>
    <col min="12564" max="12564" width="13.7109375" style="1" bestFit="1" customWidth="1"/>
    <col min="12565" max="12565" width="13.5703125" style="1" customWidth="1"/>
    <col min="12566" max="12566" width="14.5703125" style="1" customWidth="1"/>
    <col min="12567" max="12568" width="13.7109375" style="1" bestFit="1" customWidth="1"/>
    <col min="12569" max="12569" width="14.28515625" style="1" bestFit="1" customWidth="1"/>
    <col min="12570" max="12570" width="15" style="1" customWidth="1"/>
    <col min="12571" max="12571" width="9.7109375" style="1" customWidth="1"/>
    <col min="12572" max="12572" width="11.140625" style="1" customWidth="1"/>
    <col min="12573" max="12816" width="9.140625" style="1"/>
    <col min="12817" max="12817" width="20.7109375" style="1" customWidth="1"/>
    <col min="12818" max="12818" width="13.7109375" style="1" bestFit="1" customWidth="1"/>
    <col min="12819" max="12819" width="15.140625" style="1" bestFit="1" customWidth="1"/>
    <col min="12820" max="12820" width="13.7109375" style="1" bestFit="1" customWidth="1"/>
    <col min="12821" max="12821" width="13.5703125" style="1" customWidth="1"/>
    <col min="12822" max="12822" width="14.5703125" style="1" customWidth="1"/>
    <col min="12823" max="12824" width="13.7109375" style="1" bestFit="1" customWidth="1"/>
    <col min="12825" max="12825" width="14.28515625" style="1" bestFit="1" customWidth="1"/>
    <col min="12826" max="12826" width="15" style="1" customWidth="1"/>
    <col min="12827" max="12827" width="9.7109375" style="1" customWidth="1"/>
    <col min="12828" max="12828" width="11.140625" style="1" customWidth="1"/>
    <col min="12829" max="13072" width="9.140625" style="1"/>
    <col min="13073" max="13073" width="20.7109375" style="1" customWidth="1"/>
    <col min="13074" max="13074" width="13.7109375" style="1" bestFit="1" customWidth="1"/>
    <col min="13075" max="13075" width="15.140625" style="1" bestFit="1" customWidth="1"/>
    <col min="13076" max="13076" width="13.7109375" style="1" bestFit="1" customWidth="1"/>
    <col min="13077" max="13077" width="13.5703125" style="1" customWidth="1"/>
    <col min="13078" max="13078" width="14.5703125" style="1" customWidth="1"/>
    <col min="13079" max="13080" width="13.7109375" style="1" bestFit="1" customWidth="1"/>
    <col min="13081" max="13081" width="14.28515625" style="1" bestFit="1" customWidth="1"/>
    <col min="13082" max="13082" width="15" style="1" customWidth="1"/>
    <col min="13083" max="13083" width="9.7109375" style="1" customWidth="1"/>
    <col min="13084" max="13084" width="11.140625" style="1" customWidth="1"/>
    <col min="13085" max="13328" width="9.140625" style="1"/>
    <col min="13329" max="13329" width="20.7109375" style="1" customWidth="1"/>
    <col min="13330" max="13330" width="13.7109375" style="1" bestFit="1" customWidth="1"/>
    <col min="13331" max="13331" width="15.140625" style="1" bestFit="1" customWidth="1"/>
    <col min="13332" max="13332" width="13.7109375" style="1" bestFit="1" customWidth="1"/>
    <col min="13333" max="13333" width="13.5703125" style="1" customWidth="1"/>
    <col min="13334" max="13334" width="14.5703125" style="1" customWidth="1"/>
    <col min="13335" max="13336" width="13.7109375" style="1" bestFit="1" customWidth="1"/>
    <col min="13337" max="13337" width="14.28515625" style="1" bestFit="1" customWidth="1"/>
    <col min="13338" max="13338" width="15" style="1" customWidth="1"/>
    <col min="13339" max="13339" width="9.7109375" style="1" customWidth="1"/>
    <col min="13340" max="13340" width="11.140625" style="1" customWidth="1"/>
    <col min="13341" max="13584" width="9.140625" style="1"/>
    <col min="13585" max="13585" width="20.7109375" style="1" customWidth="1"/>
    <col min="13586" max="13586" width="13.7109375" style="1" bestFit="1" customWidth="1"/>
    <col min="13587" max="13587" width="15.140625" style="1" bestFit="1" customWidth="1"/>
    <col min="13588" max="13588" width="13.7109375" style="1" bestFit="1" customWidth="1"/>
    <col min="13589" max="13589" width="13.5703125" style="1" customWidth="1"/>
    <col min="13590" max="13590" width="14.5703125" style="1" customWidth="1"/>
    <col min="13591" max="13592" width="13.7109375" style="1" bestFit="1" customWidth="1"/>
    <col min="13593" max="13593" width="14.28515625" style="1" bestFit="1" customWidth="1"/>
    <col min="13594" max="13594" width="15" style="1" customWidth="1"/>
    <col min="13595" max="13595" width="9.7109375" style="1" customWidth="1"/>
    <col min="13596" max="13596" width="11.140625" style="1" customWidth="1"/>
    <col min="13597" max="13840" width="9.140625" style="1"/>
    <col min="13841" max="13841" width="20.7109375" style="1" customWidth="1"/>
    <col min="13842" max="13842" width="13.7109375" style="1" bestFit="1" customWidth="1"/>
    <col min="13843" max="13843" width="15.140625" style="1" bestFit="1" customWidth="1"/>
    <col min="13844" max="13844" width="13.7109375" style="1" bestFit="1" customWidth="1"/>
    <col min="13845" max="13845" width="13.5703125" style="1" customWidth="1"/>
    <col min="13846" max="13846" width="14.5703125" style="1" customWidth="1"/>
    <col min="13847" max="13848" width="13.7109375" style="1" bestFit="1" customWidth="1"/>
    <col min="13849" max="13849" width="14.28515625" style="1" bestFit="1" customWidth="1"/>
    <col min="13850" max="13850" width="15" style="1" customWidth="1"/>
    <col min="13851" max="13851" width="9.7109375" style="1" customWidth="1"/>
    <col min="13852" max="13852" width="11.140625" style="1" customWidth="1"/>
    <col min="13853" max="14096" width="9.140625" style="1"/>
    <col min="14097" max="14097" width="20.7109375" style="1" customWidth="1"/>
    <col min="14098" max="14098" width="13.7109375" style="1" bestFit="1" customWidth="1"/>
    <col min="14099" max="14099" width="15.140625" style="1" bestFit="1" customWidth="1"/>
    <col min="14100" max="14100" width="13.7109375" style="1" bestFit="1" customWidth="1"/>
    <col min="14101" max="14101" width="13.5703125" style="1" customWidth="1"/>
    <col min="14102" max="14102" width="14.5703125" style="1" customWidth="1"/>
    <col min="14103" max="14104" width="13.7109375" style="1" bestFit="1" customWidth="1"/>
    <col min="14105" max="14105" width="14.28515625" style="1" bestFit="1" customWidth="1"/>
    <col min="14106" max="14106" width="15" style="1" customWidth="1"/>
    <col min="14107" max="14107" width="9.7109375" style="1" customWidth="1"/>
    <col min="14108" max="14108" width="11.140625" style="1" customWidth="1"/>
    <col min="14109" max="14352" width="9.140625" style="1"/>
    <col min="14353" max="14353" width="20.7109375" style="1" customWidth="1"/>
    <col min="14354" max="14354" width="13.7109375" style="1" bestFit="1" customWidth="1"/>
    <col min="14355" max="14355" width="15.140625" style="1" bestFit="1" customWidth="1"/>
    <col min="14356" max="14356" width="13.7109375" style="1" bestFit="1" customWidth="1"/>
    <col min="14357" max="14357" width="13.5703125" style="1" customWidth="1"/>
    <col min="14358" max="14358" width="14.5703125" style="1" customWidth="1"/>
    <col min="14359" max="14360" width="13.7109375" style="1" bestFit="1" customWidth="1"/>
    <col min="14361" max="14361" width="14.28515625" style="1" bestFit="1" customWidth="1"/>
    <col min="14362" max="14362" width="15" style="1" customWidth="1"/>
    <col min="14363" max="14363" width="9.7109375" style="1" customWidth="1"/>
    <col min="14364" max="14364" width="11.140625" style="1" customWidth="1"/>
    <col min="14365" max="14608" width="9.140625" style="1"/>
    <col min="14609" max="14609" width="20.7109375" style="1" customWidth="1"/>
    <col min="14610" max="14610" width="13.7109375" style="1" bestFit="1" customWidth="1"/>
    <col min="14611" max="14611" width="15.140625" style="1" bestFit="1" customWidth="1"/>
    <col min="14612" max="14612" width="13.7109375" style="1" bestFit="1" customWidth="1"/>
    <col min="14613" max="14613" width="13.5703125" style="1" customWidth="1"/>
    <col min="14614" max="14614" width="14.5703125" style="1" customWidth="1"/>
    <col min="14615" max="14616" width="13.7109375" style="1" bestFit="1" customWidth="1"/>
    <col min="14617" max="14617" width="14.28515625" style="1" bestFit="1" customWidth="1"/>
    <col min="14618" max="14618" width="15" style="1" customWidth="1"/>
    <col min="14619" max="14619" width="9.7109375" style="1" customWidth="1"/>
    <col min="14620" max="14620" width="11.140625" style="1" customWidth="1"/>
    <col min="14621" max="14864" width="9.140625" style="1"/>
    <col min="14865" max="14865" width="20.7109375" style="1" customWidth="1"/>
    <col min="14866" max="14866" width="13.7109375" style="1" bestFit="1" customWidth="1"/>
    <col min="14867" max="14867" width="15.140625" style="1" bestFit="1" customWidth="1"/>
    <col min="14868" max="14868" width="13.7109375" style="1" bestFit="1" customWidth="1"/>
    <col min="14869" max="14869" width="13.5703125" style="1" customWidth="1"/>
    <col min="14870" max="14870" width="14.5703125" style="1" customWidth="1"/>
    <col min="14871" max="14872" width="13.7109375" style="1" bestFit="1" customWidth="1"/>
    <col min="14873" max="14873" width="14.28515625" style="1" bestFit="1" customWidth="1"/>
    <col min="14874" max="14874" width="15" style="1" customWidth="1"/>
    <col min="14875" max="14875" width="9.7109375" style="1" customWidth="1"/>
    <col min="14876" max="14876" width="11.140625" style="1" customWidth="1"/>
    <col min="14877" max="15120" width="9.140625" style="1"/>
    <col min="15121" max="15121" width="20.7109375" style="1" customWidth="1"/>
    <col min="15122" max="15122" width="13.7109375" style="1" bestFit="1" customWidth="1"/>
    <col min="15123" max="15123" width="15.140625" style="1" bestFit="1" customWidth="1"/>
    <col min="15124" max="15124" width="13.7109375" style="1" bestFit="1" customWidth="1"/>
    <col min="15125" max="15125" width="13.5703125" style="1" customWidth="1"/>
    <col min="15126" max="15126" width="14.5703125" style="1" customWidth="1"/>
    <col min="15127" max="15128" width="13.7109375" style="1" bestFit="1" customWidth="1"/>
    <col min="15129" max="15129" width="14.28515625" style="1" bestFit="1" customWidth="1"/>
    <col min="15130" max="15130" width="15" style="1" customWidth="1"/>
    <col min="15131" max="15131" width="9.7109375" style="1" customWidth="1"/>
    <col min="15132" max="15132" width="11.140625" style="1" customWidth="1"/>
    <col min="15133" max="15376" width="9.140625" style="1"/>
    <col min="15377" max="15377" width="20.7109375" style="1" customWidth="1"/>
    <col min="15378" max="15378" width="13.7109375" style="1" bestFit="1" customWidth="1"/>
    <col min="15379" max="15379" width="15.140625" style="1" bestFit="1" customWidth="1"/>
    <col min="15380" max="15380" width="13.7109375" style="1" bestFit="1" customWidth="1"/>
    <col min="15381" max="15381" width="13.5703125" style="1" customWidth="1"/>
    <col min="15382" max="15382" width="14.5703125" style="1" customWidth="1"/>
    <col min="15383" max="15384" width="13.7109375" style="1" bestFit="1" customWidth="1"/>
    <col min="15385" max="15385" width="14.28515625" style="1" bestFit="1" customWidth="1"/>
    <col min="15386" max="15386" width="15" style="1" customWidth="1"/>
    <col min="15387" max="15387" width="9.7109375" style="1" customWidth="1"/>
    <col min="15388" max="15388" width="11.140625" style="1" customWidth="1"/>
    <col min="15389" max="15632" width="9.140625" style="1"/>
    <col min="15633" max="15633" width="20.7109375" style="1" customWidth="1"/>
    <col min="15634" max="15634" width="13.7109375" style="1" bestFit="1" customWidth="1"/>
    <col min="15635" max="15635" width="15.140625" style="1" bestFit="1" customWidth="1"/>
    <col min="15636" max="15636" width="13.7109375" style="1" bestFit="1" customWidth="1"/>
    <col min="15637" max="15637" width="13.5703125" style="1" customWidth="1"/>
    <col min="15638" max="15638" width="14.5703125" style="1" customWidth="1"/>
    <col min="15639" max="15640" width="13.7109375" style="1" bestFit="1" customWidth="1"/>
    <col min="15641" max="15641" width="14.28515625" style="1" bestFit="1" customWidth="1"/>
    <col min="15642" max="15642" width="15" style="1" customWidth="1"/>
    <col min="15643" max="15643" width="9.7109375" style="1" customWidth="1"/>
    <col min="15644" max="15644" width="11.140625" style="1" customWidth="1"/>
    <col min="15645" max="15888" width="9.140625" style="1"/>
    <col min="15889" max="15889" width="20.7109375" style="1" customWidth="1"/>
    <col min="15890" max="15890" width="13.7109375" style="1" bestFit="1" customWidth="1"/>
    <col min="15891" max="15891" width="15.140625" style="1" bestFit="1" customWidth="1"/>
    <col min="15892" max="15892" width="13.7109375" style="1" bestFit="1" customWidth="1"/>
    <col min="15893" max="15893" width="13.5703125" style="1" customWidth="1"/>
    <col min="15894" max="15894" width="14.5703125" style="1" customWidth="1"/>
    <col min="15895" max="15896" width="13.7109375" style="1" bestFit="1" customWidth="1"/>
    <col min="15897" max="15897" width="14.28515625" style="1" bestFit="1" customWidth="1"/>
    <col min="15898" max="15898" width="15" style="1" customWidth="1"/>
    <col min="15899" max="15899" width="9.7109375" style="1" customWidth="1"/>
    <col min="15900" max="15900" width="11.140625" style="1" customWidth="1"/>
    <col min="15901" max="16144" width="9.140625" style="1"/>
    <col min="16145" max="16145" width="20.7109375" style="1" customWidth="1"/>
    <col min="16146" max="16146" width="13.7109375" style="1" bestFit="1" customWidth="1"/>
    <col min="16147" max="16147" width="15.140625" style="1" bestFit="1" customWidth="1"/>
    <col min="16148" max="16148" width="13.7109375" style="1" bestFit="1" customWidth="1"/>
    <col min="16149" max="16149" width="13.5703125" style="1" customWidth="1"/>
    <col min="16150" max="16150" width="14.5703125" style="1" customWidth="1"/>
    <col min="16151" max="16152" width="13.7109375" style="1" bestFit="1" customWidth="1"/>
    <col min="16153" max="16153" width="14.28515625" style="1" bestFit="1" customWidth="1"/>
    <col min="16154" max="16154" width="15" style="1" customWidth="1"/>
    <col min="16155" max="16155" width="9.7109375" style="1" customWidth="1"/>
    <col min="16156" max="16156" width="11.140625" style="1" customWidth="1"/>
    <col min="16157" max="16384" width="9.140625" style="1"/>
  </cols>
  <sheetData>
    <row r="1" spans="1:30" x14ac:dyDescent="0.25">
      <c r="A1" s="7">
        <f ca="1">NOW()</f>
        <v>44823.491639467589</v>
      </c>
      <c r="B1" s="7"/>
      <c r="C1" s="7"/>
      <c r="D1" s="7"/>
      <c r="E1" s="7"/>
      <c r="F1" s="7"/>
      <c r="G1" s="7"/>
      <c r="H1" s="8"/>
      <c r="T1" s="7"/>
      <c r="U1" s="7"/>
      <c r="V1" s="7"/>
      <c r="W1" s="7"/>
      <c r="X1" s="7"/>
      <c r="Y1" s="7"/>
      <c r="Z1" s="7"/>
    </row>
    <row r="2" spans="1:30" x14ac:dyDescent="0.2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30" ht="16.5" thickBot="1" x14ac:dyDescent="0.3">
      <c r="A3" s="9" t="s">
        <v>17</v>
      </c>
      <c r="B3" s="9"/>
      <c r="C3" s="9"/>
      <c r="D3" s="14">
        <f ca="1">A1</f>
        <v>44823.491639467589</v>
      </c>
      <c r="E3" s="9"/>
      <c r="F3" s="9"/>
      <c r="G3" s="9"/>
      <c r="H3" s="10"/>
      <c r="I3" s="13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9"/>
      <c r="X3" s="9"/>
      <c r="Y3" s="9"/>
      <c r="Z3" s="9"/>
      <c r="AA3" s="10"/>
      <c r="AB3" s="3"/>
      <c r="AC3" s="3"/>
    </row>
    <row r="4" spans="1:30" x14ac:dyDescent="0.25">
      <c r="A4" s="6"/>
      <c r="B4" s="29"/>
      <c r="C4" s="29"/>
      <c r="D4" s="29"/>
      <c r="E4" s="29"/>
      <c r="F4" s="30"/>
      <c r="G4" s="36"/>
      <c r="H4" s="30" t="s">
        <v>42</v>
      </c>
      <c r="I4" s="29" t="s">
        <v>43</v>
      </c>
      <c r="J4" s="29" t="s">
        <v>43</v>
      </c>
      <c r="K4" s="30" t="s">
        <v>7</v>
      </c>
      <c r="L4" s="30"/>
      <c r="M4" s="32" t="s">
        <v>49</v>
      </c>
      <c r="N4" s="32" t="s">
        <v>49</v>
      </c>
      <c r="O4" s="32" t="s">
        <v>49</v>
      </c>
      <c r="P4" s="32" t="s">
        <v>49</v>
      </c>
      <c r="Q4" s="32" t="s">
        <v>49</v>
      </c>
      <c r="R4" s="32" t="s">
        <v>49</v>
      </c>
      <c r="S4" s="32"/>
      <c r="T4" s="33"/>
      <c r="U4" s="33"/>
      <c r="V4" s="33"/>
      <c r="W4" s="33"/>
      <c r="X4" s="33"/>
      <c r="Y4" s="33"/>
      <c r="Z4" s="33"/>
      <c r="AA4" s="73"/>
    </row>
    <row r="5" spans="1:30" x14ac:dyDescent="0.25">
      <c r="A5" s="6"/>
      <c r="B5" s="30" t="s">
        <v>47</v>
      </c>
      <c r="C5" s="30" t="s">
        <v>24</v>
      </c>
      <c r="D5" s="30" t="s">
        <v>26</v>
      </c>
      <c r="E5" s="30" t="s">
        <v>28</v>
      </c>
      <c r="F5" s="36" t="s">
        <v>25</v>
      </c>
      <c r="G5" s="36" t="s">
        <v>51</v>
      </c>
      <c r="H5" s="30" t="s">
        <v>3</v>
      </c>
      <c r="I5" s="30" t="s">
        <v>4</v>
      </c>
      <c r="J5" s="30" t="s">
        <v>6</v>
      </c>
      <c r="K5" s="30" t="s">
        <v>8</v>
      </c>
      <c r="L5" s="30" t="s">
        <v>46</v>
      </c>
      <c r="M5" s="32" t="s">
        <v>47</v>
      </c>
      <c r="N5" s="32" t="s">
        <v>47</v>
      </c>
      <c r="O5" s="32" t="s">
        <v>47</v>
      </c>
      <c r="P5" s="32" t="s">
        <v>51</v>
      </c>
      <c r="Q5" s="32" t="s">
        <v>44</v>
      </c>
      <c r="R5" s="32" t="s">
        <v>41</v>
      </c>
      <c r="S5" s="32" t="s">
        <v>49</v>
      </c>
      <c r="T5" s="34" t="s">
        <v>35</v>
      </c>
      <c r="U5" s="34" t="s">
        <v>37</v>
      </c>
      <c r="V5" s="34" t="s">
        <v>37</v>
      </c>
      <c r="W5" s="34" t="s">
        <v>37</v>
      </c>
      <c r="X5" s="34" t="s">
        <v>35</v>
      </c>
      <c r="Y5" s="34" t="s">
        <v>35</v>
      </c>
      <c r="Z5" s="34" t="s">
        <v>35</v>
      </c>
      <c r="AA5" s="74" t="s">
        <v>25</v>
      </c>
      <c r="AD5" s="1" t="s">
        <v>10</v>
      </c>
    </row>
    <row r="6" spans="1:30" x14ac:dyDescent="0.25">
      <c r="A6" s="4" t="s">
        <v>11</v>
      </c>
      <c r="B6" s="30" t="s">
        <v>82</v>
      </c>
      <c r="C6" s="30" t="s">
        <v>23</v>
      </c>
      <c r="D6" s="30" t="s">
        <v>27</v>
      </c>
      <c r="E6" s="30" t="s">
        <v>27</v>
      </c>
      <c r="F6" s="36" t="s">
        <v>27</v>
      </c>
      <c r="G6" s="36" t="s">
        <v>39</v>
      </c>
      <c r="H6" s="30" t="s">
        <v>2</v>
      </c>
      <c r="I6" s="30" t="s">
        <v>5</v>
      </c>
      <c r="J6" s="30" t="s">
        <v>5</v>
      </c>
      <c r="K6" s="30" t="s">
        <v>5</v>
      </c>
      <c r="L6" s="30" t="s">
        <v>45</v>
      </c>
      <c r="M6" s="32" t="s">
        <v>48</v>
      </c>
      <c r="N6" s="32" t="s">
        <v>48</v>
      </c>
      <c r="O6" s="32" t="s">
        <v>48</v>
      </c>
      <c r="P6" s="32" t="s">
        <v>40</v>
      </c>
      <c r="Q6" s="32"/>
      <c r="R6" s="32"/>
      <c r="S6" s="32" t="s">
        <v>45</v>
      </c>
      <c r="T6" s="34" t="s">
        <v>36</v>
      </c>
      <c r="U6" s="34" t="s">
        <v>38</v>
      </c>
      <c r="V6" s="34" t="s">
        <v>39</v>
      </c>
      <c r="W6" s="34" t="s">
        <v>40</v>
      </c>
      <c r="X6" s="34" t="s">
        <v>44</v>
      </c>
      <c r="Y6" s="34" t="s">
        <v>41</v>
      </c>
      <c r="Z6" s="34" t="s">
        <v>45</v>
      </c>
      <c r="AA6" s="74" t="s">
        <v>45</v>
      </c>
      <c r="AB6" s="1" t="s">
        <v>12</v>
      </c>
      <c r="AC6" s="1" t="s">
        <v>13</v>
      </c>
      <c r="AD6" s="1" t="s">
        <v>9</v>
      </c>
    </row>
    <row r="7" spans="1:30" ht="16.5" thickBot="1" x14ac:dyDescent="0.3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8"/>
      <c r="N7" s="38" t="s">
        <v>27</v>
      </c>
      <c r="O7" s="38" t="s">
        <v>50</v>
      </c>
      <c r="P7" s="38"/>
      <c r="Q7" s="38"/>
      <c r="R7" s="38"/>
      <c r="S7" s="38"/>
      <c r="T7" s="35"/>
      <c r="U7" s="35"/>
      <c r="V7" s="35"/>
      <c r="W7" s="35"/>
      <c r="X7" s="35"/>
      <c r="Y7" s="35"/>
      <c r="Z7" s="35"/>
      <c r="AA7" s="75"/>
      <c r="AB7" s="1" t="s">
        <v>14</v>
      </c>
      <c r="AC7" s="1" t="s">
        <v>15</v>
      </c>
      <c r="AD7" s="1" t="s">
        <v>16</v>
      </c>
    </row>
    <row r="8" spans="1:30" ht="16.5" thickTop="1" x14ac:dyDescent="0.25">
      <c r="A8" s="5">
        <v>42005</v>
      </c>
      <c r="B8" s="18"/>
      <c r="C8" s="18"/>
      <c r="D8" s="47">
        <f t="shared" ref="D8:D19" si="0">B8*0.05</f>
        <v>0</v>
      </c>
      <c r="E8" s="47">
        <f t="shared" ref="E8:E19" si="1">C8*0.045</f>
        <v>0</v>
      </c>
      <c r="F8" s="47">
        <f t="shared" ref="F8:F19" si="2">D8+E8</f>
        <v>0</v>
      </c>
      <c r="G8" s="18"/>
      <c r="H8" s="48">
        <f t="shared" ref="H8:H19" si="3">+F8-G8</f>
        <v>0</v>
      </c>
      <c r="I8" s="48">
        <f ca="1">IF(ISERR(AB8)=1,0,IF(AB8&gt;4,ROUND(H8*0.25,0),IF(AB8&lt;1,0,ROUND(H8*AB8/20,0))))</f>
        <v>0</v>
      </c>
      <c r="J8" s="48">
        <f t="shared" ref="J8:J19" ca="1" si="4">IF($AD$60=1,0,ROUND(H8*AB8*0.0125,0))</f>
        <v>0</v>
      </c>
      <c r="K8" s="48">
        <f t="shared" ref="K8:K19" si="5">IF(F8=0,0,ROUND(IF(AB8&gt;1,IF(H8&gt;200,0.05*H8,10),0),0))</f>
        <v>0</v>
      </c>
      <c r="L8" s="56">
        <f ca="1">+H8+I8+J8+K8</f>
        <v>0</v>
      </c>
      <c r="M8" s="18"/>
      <c r="N8" s="56">
        <f t="shared" ref="N8:N19" si="6">M8*0.002495</f>
        <v>0</v>
      </c>
      <c r="O8" s="18"/>
      <c r="P8" s="56">
        <f t="shared" ref="P8:P19" si="7">N8-O8</f>
        <v>0</v>
      </c>
      <c r="Q8" s="56">
        <f t="shared" ref="Q8:Q19" si="8">P8*0.0125</f>
        <v>0</v>
      </c>
      <c r="R8" s="56">
        <f t="shared" ref="R8:R19" ca="1" si="9">IF(ISERR(AB8)=1,0,IF(AB8&gt;4,ROUND(P8*0.25,0),IF(AB8&lt;1,0,ROUND(P8*AB8/20,0))))</f>
        <v>0</v>
      </c>
      <c r="S8" s="56">
        <f t="shared" ref="S8:S19" ca="1" si="10">P8+Q8+R8</f>
        <v>0</v>
      </c>
      <c r="T8" s="17"/>
      <c r="U8" s="47">
        <f t="shared" ref="U8:U19" si="11">T8*0.03</f>
        <v>0</v>
      </c>
      <c r="V8" s="17"/>
      <c r="W8" s="47">
        <f t="shared" ref="W8:W19" si="12">U8-V8</f>
        <v>0</v>
      </c>
      <c r="X8" s="47">
        <f t="shared" ref="X8:X19" ca="1" si="13">IF($AD$60=1,0,ROUND(W8*AB8*0.0125,0))</f>
        <v>0</v>
      </c>
      <c r="Y8" s="47">
        <f t="shared" ref="Y8:Y19" ca="1" si="14">(X8+W8)*0.2</f>
        <v>0</v>
      </c>
      <c r="Z8" s="47">
        <f t="shared" ref="Z8:Z19" ca="1" si="15">W8+X8+Y8</f>
        <v>0</v>
      </c>
      <c r="AA8" s="77">
        <f t="shared" ref="AA8:AA19" ca="1" si="16">+H8+I8+J8+K8</f>
        <v>0</v>
      </c>
      <c r="AB8" s="1">
        <f ca="1">IF(DAY(D3)&gt;20,(YEAR(D3)-YEAR(AC8))*12+((MONTH(D3)-MONTH(AC8))+1),(YEAR(D3)-YEAR(AC8))*12+MONTH(D3)-MONTH(AC8))</f>
        <v>91</v>
      </c>
      <c r="AC8" s="2">
        <v>42055</v>
      </c>
      <c r="AD8" s="1">
        <v>0</v>
      </c>
    </row>
    <row r="9" spans="1:30" x14ac:dyDescent="0.25">
      <c r="A9" s="5">
        <v>42036</v>
      </c>
      <c r="B9" s="18"/>
      <c r="C9" s="18"/>
      <c r="D9" s="47">
        <f t="shared" si="0"/>
        <v>0</v>
      </c>
      <c r="E9" s="47">
        <f t="shared" si="1"/>
        <v>0</v>
      </c>
      <c r="F9" s="47">
        <f t="shared" si="2"/>
        <v>0</v>
      </c>
      <c r="G9" s="18"/>
      <c r="H9" s="48">
        <f t="shared" si="3"/>
        <v>0</v>
      </c>
      <c r="I9" s="48">
        <f t="shared" ref="I9:I19" ca="1" si="17">IF(ISERR(AB9)=1,0,IF(AB9&gt;4,ROUND(H9*0.25,0),IF(AB9&lt;1,0,ROUND(H9*AB9/20,0))))</f>
        <v>0</v>
      </c>
      <c r="J9" s="48">
        <f t="shared" ca="1" si="4"/>
        <v>0</v>
      </c>
      <c r="K9" s="48">
        <f t="shared" si="5"/>
        <v>0</v>
      </c>
      <c r="L9" s="56">
        <f t="shared" ref="L9:L19" ca="1" si="18">+H9+I9+J9+K9</f>
        <v>0</v>
      </c>
      <c r="M9" s="18"/>
      <c r="N9" s="56">
        <f t="shared" si="6"/>
        <v>0</v>
      </c>
      <c r="O9" s="18"/>
      <c r="P9" s="56">
        <f t="shared" si="7"/>
        <v>0</v>
      </c>
      <c r="Q9" s="56">
        <f t="shared" si="8"/>
        <v>0</v>
      </c>
      <c r="R9" s="56">
        <f t="shared" ca="1" si="9"/>
        <v>0</v>
      </c>
      <c r="S9" s="56">
        <f t="shared" ca="1" si="10"/>
        <v>0</v>
      </c>
      <c r="T9" s="17"/>
      <c r="U9" s="47">
        <f t="shared" si="11"/>
        <v>0</v>
      </c>
      <c r="V9" s="17"/>
      <c r="W9" s="47">
        <f t="shared" si="12"/>
        <v>0</v>
      </c>
      <c r="X9" s="47">
        <f t="shared" ca="1" si="13"/>
        <v>0</v>
      </c>
      <c r="Y9" s="47">
        <f t="shared" ca="1" si="14"/>
        <v>0</v>
      </c>
      <c r="Z9" s="47">
        <f t="shared" ca="1" si="15"/>
        <v>0</v>
      </c>
      <c r="AA9" s="77">
        <f t="shared" ca="1" si="16"/>
        <v>0</v>
      </c>
      <c r="AB9" s="1">
        <f ca="1">+AB8-1</f>
        <v>90</v>
      </c>
      <c r="AC9" s="2"/>
    </row>
    <row r="10" spans="1:30" x14ac:dyDescent="0.25">
      <c r="A10" s="5">
        <v>42064</v>
      </c>
      <c r="B10" s="18"/>
      <c r="C10" s="18"/>
      <c r="D10" s="47">
        <f t="shared" si="0"/>
        <v>0</v>
      </c>
      <c r="E10" s="47">
        <f t="shared" si="1"/>
        <v>0</v>
      </c>
      <c r="F10" s="47">
        <f t="shared" si="2"/>
        <v>0</v>
      </c>
      <c r="G10" s="18"/>
      <c r="H10" s="48">
        <f t="shared" si="3"/>
        <v>0</v>
      </c>
      <c r="I10" s="48">
        <f t="shared" ca="1" si="17"/>
        <v>0</v>
      </c>
      <c r="J10" s="48">
        <f t="shared" ca="1" si="4"/>
        <v>0</v>
      </c>
      <c r="K10" s="48">
        <f t="shared" si="5"/>
        <v>0</v>
      </c>
      <c r="L10" s="56">
        <f t="shared" ca="1" si="18"/>
        <v>0</v>
      </c>
      <c r="M10" s="18"/>
      <c r="N10" s="56">
        <f t="shared" si="6"/>
        <v>0</v>
      </c>
      <c r="O10" s="18"/>
      <c r="P10" s="56">
        <f t="shared" si="7"/>
        <v>0</v>
      </c>
      <c r="Q10" s="56">
        <f t="shared" si="8"/>
        <v>0</v>
      </c>
      <c r="R10" s="56">
        <f t="shared" ca="1" si="9"/>
        <v>0</v>
      </c>
      <c r="S10" s="56">
        <f t="shared" ca="1" si="10"/>
        <v>0</v>
      </c>
      <c r="T10" s="17"/>
      <c r="U10" s="47">
        <f t="shared" si="11"/>
        <v>0</v>
      </c>
      <c r="V10" s="17"/>
      <c r="W10" s="47">
        <f t="shared" si="12"/>
        <v>0</v>
      </c>
      <c r="X10" s="47">
        <f t="shared" ca="1" si="13"/>
        <v>0</v>
      </c>
      <c r="Y10" s="47">
        <f t="shared" ca="1" si="14"/>
        <v>0</v>
      </c>
      <c r="Z10" s="47">
        <f t="shared" ca="1" si="15"/>
        <v>0</v>
      </c>
      <c r="AA10" s="77">
        <f t="shared" ca="1" si="16"/>
        <v>0</v>
      </c>
      <c r="AB10" s="1">
        <f ca="1">+AB9-1</f>
        <v>89</v>
      </c>
      <c r="AC10" s="2"/>
      <c r="AD10" s="1">
        <v>0</v>
      </c>
    </row>
    <row r="11" spans="1:30" x14ac:dyDescent="0.25">
      <c r="A11" s="5">
        <v>42095</v>
      </c>
      <c r="B11" s="18"/>
      <c r="C11" s="18"/>
      <c r="D11" s="47">
        <f t="shared" si="0"/>
        <v>0</v>
      </c>
      <c r="E11" s="47">
        <f t="shared" si="1"/>
        <v>0</v>
      </c>
      <c r="F11" s="47">
        <f t="shared" si="2"/>
        <v>0</v>
      </c>
      <c r="G11" s="18"/>
      <c r="H11" s="48">
        <f t="shared" si="3"/>
        <v>0</v>
      </c>
      <c r="I11" s="48">
        <f t="shared" ca="1" si="17"/>
        <v>0</v>
      </c>
      <c r="J11" s="48">
        <f t="shared" ca="1" si="4"/>
        <v>0</v>
      </c>
      <c r="K11" s="48">
        <f t="shared" si="5"/>
        <v>0</v>
      </c>
      <c r="L11" s="56">
        <f t="shared" ca="1" si="18"/>
        <v>0</v>
      </c>
      <c r="M11" s="18"/>
      <c r="N11" s="56">
        <f t="shared" si="6"/>
        <v>0</v>
      </c>
      <c r="O11" s="18"/>
      <c r="P11" s="56">
        <f t="shared" si="7"/>
        <v>0</v>
      </c>
      <c r="Q11" s="56">
        <f t="shared" si="8"/>
        <v>0</v>
      </c>
      <c r="R11" s="56">
        <f t="shared" ca="1" si="9"/>
        <v>0</v>
      </c>
      <c r="S11" s="56">
        <f t="shared" ca="1" si="10"/>
        <v>0</v>
      </c>
      <c r="T11" s="17"/>
      <c r="U11" s="47">
        <f t="shared" si="11"/>
        <v>0</v>
      </c>
      <c r="V11" s="17"/>
      <c r="W11" s="47">
        <f t="shared" si="12"/>
        <v>0</v>
      </c>
      <c r="X11" s="47">
        <f t="shared" ca="1" si="13"/>
        <v>0</v>
      </c>
      <c r="Y11" s="47">
        <f t="shared" ca="1" si="14"/>
        <v>0</v>
      </c>
      <c r="Z11" s="47">
        <f t="shared" ca="1" si="15"/>
        <v>0</v>
      </c>
      <c r="AA11" s="77">
        <f t="shared" ca="1" si="16"/>
        <v>0</v>
      </c>
      <c r="AB11" s="1">
        <f ca="1">+AB10-1</f>
        <v>88</v>
      </c>
      <c r="AC11" s="2"/>
      <c r="AD11" s="1">
        <v>0</v>
      </c>
    </row>
    <row r="12" spans="1:30" x14ac:dyDescent="0.25">
      <c r="A12" s="5">
        <v>42125</v>
      </c>
      <c r="B12" s="18"/>
      <c r="C12" s="18"/>
      <c r="D12" s="47">
        <f t="shared" si="0"/>
        <v>0</v>
      </c>
      <c r="E12" s="47">
        <f t="shared" si="1"/>
        <v>0</v>
      </c>
      <c r="F12" s="47">
        <f t="shared" si="2"/>
        <v>0</v>
      </c>
      <c r="G12" s="18"/>
      <c r="H12" s="48">
        <f t="shared" si="3"/>
        <v>0</v>
      </c>
      <c r="I12" s="48">
        <f t="shared" ca="1" si="17"/>
        <v>0</v>
      </c>
      <c r="J12" s="48">
        <f t="shared" ca="1" si="4"/>
        <v>0</v>
      </c>
      <c r="K12" s="48">
        <f t="shared" si="5"/>
        <v>0</v>
      </c>
      <c r="L12" s="56">
        <f t="shared" ca="1" si="18"/>
        <v>0</v>
      </c>
      <c r="M12" s="18"/>
      <c r="N12" s="56">
        <f t="shared" si="6"/>
        <v>0</v>
      </c>
      <c r="O12" s="18"/>
      <c r="P12" s="56">
        <f t="shared" si="7"/>
        <v>0</v>
      </c>
      <c r="Q12" s="56">
        <f t="shared" si="8"/>
        <v>0</v>
      </c>
      <c r="R12" s="56">
        <f t="shared" ca="1" si="9"/>
        <v>0</v>
      </c>
      <c r="S12" s="56">
        <f t="shared" ca="1" si="10"/>
        <v>0</v>
      </c>
      <c r="T12" s="17"/>
      <c r="U12" s="47">
        <f t="shared" si="11"/>
        <v>0</v>
      </c>
      <c r="V12" s="17"/>
      <c r="W12" s="47">
        <f t="shared" si="12"/>
        <v>0</v>
      </c>
      <c r="X12" s="47">
        <f t="shared" ca="1" si="13"/>
        <v>0</v>
      </c>
      <c r="Y12" s="47">
        <f t="shared" ca="1" si="14"/>
        <v>0</v>
      </c>
      <c r="Z12" s="47">
        <f t="shared" ca="1" si="15"/>
        <v>0</v>
      </c>
      <c r="AA12" s="77">
        <f t="shared" ca="1" si="16"/>
        <v>0</v>
      </c>
      <c r="AB12" s="1">
        <f ca="1">+AB11-1</f>
        <v>87</v>
      </c>
      <c r="AC12" s="2"/>
      <c r="AD12" s="1">
        <v>0</v>
      </c>
    </row>
    <row r="13" spans="1:30" x14ac:dyDescent="0.25">
      <c r="A13" s="5">
        <v>42156</v>
      </c>
      <c r="B13" s="18"/>
      <c r="C13" s="18"/>
      <c r="D13" s="47">
        <f t="shared" si="0"/>
        <v>0</v>
      </c>
      <c r="E13" s="47">
        <f t="shared" si="1"/>
        <v>0</v>
      </c>
      <c r="F13" s="47">
        <f t="shared" si="2"/>
        <v>0</v>
      </c>
      <c r="G13" s="18"/>
      <c r="H13" s="48">
        <f t="shared" si="3"/>
        <v>0</v>
      </c>
      <c r="I13" s="48">
        <f t="shared" ca="1" si="17"/>
        <v>0</v>
      </c>
      <c r="J13" s="48">
        <f t="shared" ca="1" si="4"/>
        <v>0</v>
      </c>
      <c r="K13" s="48">
        <f t="shared" si="5"/>
        <v>0</v>
      </c>
      <c r="L13" s="56">
        <f t="shared" ca="1" si="18"/>
        <v>0</v>
      </c>
      <c r="M13" s="18"/>
      <c r="N13" s="56">
        <f t="shared" si="6"/>
        <v>0</v>
      </c>
      <c r="O13" s="18"/>
      <c r="P13" s="56">
        <f t="shared" si="7"/>
        <v>0</v>
      </c>
      <c r="Q13" s="56">
        <f t="shared" si="8"/>
        <v>0</v>
      </c>
      <c r="R13" s="56">
        <f t="shared" ca="1" si="9"/>
        <v>0</v>
      </c>
      <c r="S13" s="56">
        <f t="shared" ca="1" si="10"/>
        <v>0</v>
      </c>
      <c r="T13" s="17"/>
      <c r="U13" s="47">
        <f t="shared" si="11"/>
        <v>0</v>
      </c>
      <c r="V13" s="17"/>
      <c r="W13" s="47">
        <f t="shared" si="12"/>
        <v>0</v>
      </c>
      <c r="X13" s="47">
        <f t="shared" ca="1" si="13"/>
        <v>0</v>
      </c>
      <c r="Y13" s="47">
        <f t="shared" ca="1" si="14"/>
        <v>0</v>
      </c>
      <c r="Z13" s="47">
        <f t="shared" ca="1" si="15"/>
        <v>0</v>
      </c>
      <c r="AA13" s="77">
        <f t="shared" ca="1" si="16"/>
        <v>0</v>
      </c>
      <c r="AB13" s="1">
        <f t="shared" ref="AB13:AB19" ca="1" si="19">+AB12-1</f>
        <v>86</v>
      </c>
      <c r="AC13" s="2"/>
      <c r="AD13" s="1">
        <v>0</v>
      </c>
    </row>
    <row r="14" spans="1:30" x14ac:dyDescent="0.25">
      <c r="A14" s="5">
        <v>42186</v>
      </c>
      <c r="B14" s="18"/>
      <c r="C14" s="18"/>
      <c r="D14" s="47">
        <f t="shared" si="0"/>
        <v>0</v>
      </c>
      <c r="E14" s="47">
        <f t="shared" si="1"/>
        <v>0</v>
      </c>
      <c r="F14" s="47">
        <f t="shared" si="2"/>
        <v>0</v>
      </c>
      <c r="G14" s="18"/>
      <c r="H14" s="48">
        <f t="shared" si="3"/>
        <v>0</v>
      </c>
      <c r="I14" s="48">
        <f t="shared" ca="1" si="17"/>
        <v>0</v>
      </c>
      <c r="J14" s="48">
        <f t="shared" ca="1" si="4"/>
        <v>0</v>
      </c>
      <c r="K14" s="48">
        <f t="shared" si="5"/>
        <v>0</v>
      </c>
      <c r="L14" s="56">
        <f t="shared" ca="1" si="18"/>
        <v>0</v>
      </c>
      <c r="M14" s="18"/>
      <c r="N14" s="56">
        <f t="shared" si="6"/>
        <v>0</v>
      </c>
      <c r="O14" s="18"/>
      <c r="P14" s="56">
        <f t="shared" si="7"/>
        <v>0</v>
      </c>
      <c r="Q14" s="56">
        <f t="shared" si="8"/>
        <v>0</v>
      </c>
      <c r="R14" s="56">
        <f t="shared" ca="1" si="9"/>
        <v>0</v>
      </c>
      <c r="S14" s="56">
        <f t="shared" ca="1" si="10"/>
        <v>0</v>
      </c>
      <c r="T14" s="17"/>
      <c r="U14" s="47">
        <f t="shared" si="11"/>
        <v>0</v>
      </c>
      <c r="V14" s="17"/>
      <c r="W14" s="47">
        <f t="shared" si="12"/>
        <v>0</v>
      </c>
      <c r="X14" s="47">
        <f t="shared" ca="1" si="13"/>
        <v>0</v>
      </c>
      <c r="Y14" s="47">
        <f t="shared" ca="1" si="14"/>
        <v>0</v>
      </c>
      <c r="Z14" s="47">
        <f t="shared" ca="1" si="15"/>
        <v>0</v>
      </c>
      <c r="AA14" s="77">
        <f t="shared" ca="1" si="16"/>
        <v>0</v>
      </c>
      <c r="AB14" s="1">
        <f t="shared" ca="1" si="19"/>
        <v>85</v>
      </c>
      <c r="AC14" s="2"/>
      <c r="AD14" s="1">
        <v>0</v>
      </c>
    </row>
    <row r="15" spans="1:30" x14ac:dyDescent="0.25">
      <c r="A15" s="5">
        <v>42217</v>
      </c>
      <c r="B15" s="18"/>
      <c r="C15" s="18"/>
      <c r="D15" s="47">
        <f t="shared" si="0"/>
        <v>0</v>
      </c>
      <c r="E15" s="47">
        <f t="shared" si="1"/>
        <v>0</v>
      </c>
      <c r="F15" s="47">
        <f t="shared" si="2"/>
        <v>0</v>
      </c>
      <c r="G15" s="18"/>
      <c r="H15" s="48">
        <f t="shared" si="3"/>
        <v>0</v>
      </c>
      <c r="I15" s="48">
        <f t="shared" ca="1" si="17"/>
        <v>0</v>
      </c>
      <c r="J15" s="48">
        <f t="shared" ca="1" si="4"/>
        <v>0</v>
      </c>
      <c r="K15" s="48">
        <f t="shared" si="5"/>
        <v>0</v>
      </c>
      <c r="L15" s="56">
        <f t="shared" ca="1" si="18"/>
        <v>0</v>
      </c>
      <c r="M15" s="18"/>
      <c r="N15" s="56">
        <f t="shared" si="6"/>
        <v>0</v>
      </c>
      <c r="O15" s="18"/>
      <c r="P15" s="56">
        <f t="shared" si="7"/>
        <v>0</v>
      </c>
      <c r="Q15" s="56">
        <f t="shared" si="8"/>
        <v>0</v>
      </c>
      <c r="R15" s="56">
        <f t="shared" ca="1" si="9"/>
        <v>0</v>
      </c>
      <c r="S15" s="56">
        <f t="shared" ca="1" si="10"/>
        <v>0</v>
      </c>
      <c r="T15" s="17"/>
      <c r="U15" s="47">
        <f t="shared" si="11"/>
        <v>0</v>
      </c>
      <c r="V15" s="17"/>
      <c r="W15" s="47">
        <f t="shared" si="12"/>
        <v>0</v>
      </c>
      <c r="X15" s="47">
        <f t="shared" ca="1" si="13"/>
        <v>0</v>
      </c>
      <c r="Y15" s="47">
        <f t="shared" ca="1" si="14"/>
        <v>0</v>
      </c>
      <c r="Z15" s="47">
        <f t="shared" ca="1" si="15"/>
        <v>0</v>
      </c>
      <c r="AA15" s="77">
        <f t="shared" ca="1" si="16"/>
        <v>0</v>
      </c>
      <c r="AB15" s="1">
        <f t="shared" ca="1" si="19"/>
        <v>84</v>
      </c>
      <c r="AC15" s="2"/>
      <c r="AD15" s="1">
        <v>0</v>
      </c>
    </row>
    <row r="16" spans="1:30" x14ac:dyDescent="0.25">
      <c r="A16" s="5">
        <v>42248</v>
      </c>
      <c r="B16" s="18"/>
      <c r="C16" s="18"/>
      <c r="D16" s="47">
        <f t="shared" si="0"/>
        <v>0</v>
      </c>
      <c r="E16" s="47">
        <f t="shared" si="1"/>
        <v>0</v>
      </c>
      <c r="F16" s="47">
        <f t="shared" si="2"/>
        <v>0</v>
      </c>
      <c r="G16" s="18"/>
      <c r="H16" s="48">
        <f t="shared" si="3"/>
        <v>0</v>
      </c>
      <c r="I16" s="48">
        <f t="shared" ca="1" si="17"/>
        <v>0</v>
      </c>
      <c r="J16" s="48">
        <f t="shared" ca="1" si="4"/>
        <v>0</v>
      </c>
      <c r="K16" s="48">
        <f t="shared" si="5"/>
        <v>0</v>
      </c>
      <c r="L16" s="56">
        <f t="shared" ca="1" si="18"/>
        <v>0</v>
      </c>
      <c r="M16" s="18"/>
      <c r="N16" s="56">
        <f t="shared" si="6"/>
        <v>0</v>
      </c>
      <c r="O16" s="18"/>
      <c r="P16" s="56">
        <f t="shared" si="7"/>
        <v>0</v>
      </c>
      <c r="Q16" s="56">
        <f t="shared" si="8"/>
        <v>0</v>
      </c>
      <c r="R16" s="56">
        <f t="shared" ca="1" si="9"/>
        <v>0</v>
      </c>
      <c r="S16" s="56">
        <f t="shared" ca="1" si="10"/>
        <v>0</v>
      </c>
      <c r="T16" s="17"/>
      <c r="U16" s="47">
        <f t="shared" si="11"/>
        <v>0</v>
      </c>
      <c r="V16" s="17"/>
      <c r="W16" s="47">
        <f t="shared" si="12"/>
        <v>0</v>
      </c>
      <c r="X16" s="47">
        <f t="shared" ca="1" si="13"/>
        <v>0</v>
      </c>
      <c r="Y16" s="47">
        <f t="shared" ca="1" si="14"/>
        <v>0</v>
      </c>
      <c r="Z16" s="47">
        <f t="shared" ca="1" si="15"/>
        <v>0</v>
      </c>
      <c r="AA16" s="77">
        <f t="shared" ca="1" si="16"/>
        <v>0</v>
      </c>
      <c r="AB16" s="1">
        <f t="shared" ca="1" si="19"/>
        <v>83</v>
      </c>
      <c r="AC16" s="2"/>
      <c r="AD16" s="1">
        <v>0</v>
      </c>
    </row>
    <row r="17" spans="1:30" x14ac:dyDescent="0.25">
      <c r="A17" s="5">
        <v>42278</v>
      </c>
      <c r="B17" s="18"/>
      <c r="C17" s="18"/>
      <c r="D17" s="47">
        <f t="shared" si="0"/>
        <v>0</v>
      </c>
      <c r="E17" s="47">
        <f t="shared" si="1"/>
        <v>0</v>
      </c>
      <c r="F17" s="47">
        <f t="shared" si="2"/>
        <v>0</v>
      </c>
      <c r="G17" s="18"/>
      <c r="H17" s="48">
        <f t="shared" si="3"/>
        <v>0</v>
      </c>
      <c r="I17" s="48">
        <f t="shared" ca="1" si="17"/>
        <v>0</v>
      </c>
      <c r="J17" s="48">
        <f t="shared" ca="1" si="4"/>
        <v>0</v>
      </c>
      <c r="K17" s="48">
        <f t="shared" si="5"/>
        <v>0</v>
      </c>
      <c r="L17" s="56">
        <f t="shared" ca="1" si="18"/>
        <v>0</v>
      </c>
      <c r="M17" s="18"/>
      <c r="N17" s="56">
        <f t="shared" si="6"/>
        <v>0</v>
      </c>
      <c r="O17" s="18"/>
      <c r="P17" s="56">
        <f t="shared" si="7"/>
        <v>0</v>
      </c>
      <c r="Q17" s="56">
        <f t="shared" si="8"/>
        <v>0</v>
      </c>
      <c r="R17" s="56">
        <f t="shared" ca="1" si="9"/>
        <v>0</v>
      </c>
      <c r="S17" s="56">
        <f t="shared" ca="1" si="10"/>
        <v>0</v>
      </c>
      <c r="T17" s="17"/>
      <c r="U17" s="47">
        <f t="shared" si="11"/>
        <v>0</v>
      </c>
      <c r="V17" s="17"/>
      <c r="W17" s="47">
        <f t="shared" si="12"/>
        <v>0</v>
      </c>
      <c r="X17" s="47">
        <f t="shared" ca="1" si="13"/>
        <v>0</v>
      </c>
      <c r="Y17" s="47">
        <f t="shared" ca="1" si="14"/>
        <v>0</v>
      </c>
      <c r="Z17" s="47">
        <f t="shared" ca="1" si="15"/>
        <v>0</v>
      </c>
      <c r="AA17" s="77">
        <f t="shared" ca="1" si="16"/>
        <v>0</v>
      </c>
      <c r="AB17" s="1">
        <f t="shared" ca="1" si="19"/>
        <v>82</v>
      </c>
      <c r="AC17" s="2"/>
      <c r="AD17" s="1">
        <v>0</v>
      </c>
    </row>
    <row r="18" spans="1:30" x14ac:dyDescent="0.25">
      <c r="A18" s="5">
        <v>42309</v>
      </c>
      <c r="B18" s="18"/>
      <c r="C18" s="18"/>
      <c r="D18" s="47">
        <f t="shared" si="0"/>
        <v>0</v>
      </c>
      <c r="E18" s="47">
        <f t="shared" si="1"/>
        <v>0</v>
      </c>
      <c r="F18" s="47">
        <f t="shared" si="2"/>
        <v>0</v>
      </c>
      <c r="G18" s="18"/>
      <c r="H18" s="48">
        <f t="shared" si="3"/>
        <v>0</v>
      </c>
      <c r="I18" s="48">
        <f t="shared" ca="1" si="17"/>
        <v>0</v>
      </c>
      <c r="J18" s="48">
        <f t="shared" ca="1" si="4"/>
        <v>0</v>
      </c>
      <c r="K18" s="48">
        <f t="shared" si="5"/>
        <v>0</v>
      </c>
      <c r="L18" s="56">
        <f t="shared" ca="1" si="18"/>
        <v>0</v>
      </c>
      <c r="M18" s="18"/>
      <c r="N18" s="56">
        <f t="shared" si="6"/>
        <v>0</v>
      </c>
      <c r="O18" s="18"/>
      <c r="P18" s="56">
        <f t="shared" si="7"/>
        <v>0</v>
      </c>
      <c r="Q18" s="56">
        <f t="shared" si="8"/>
        <v>0</v>
      </c>
      <c r="R18" s="56">
        <f t="shared" ca="1" si="9"/>
        <v>0</v>
      </c>
      <c r="S18" s="56">
        <f t="shared" ca="1" si="10"/>
        <v>0</v>
      </c>
      <c r="T18" s="17"/>
      <c r="U18" s="47">
        <f t="shared" si="11"/>
        <v>0</v>
      </c>
      <c r="V18" s="17"/>
      <c r="W18" s="47">
        <f t="shared" si="12"/>
        <v>0</v>
      </c>
      <c r="X18" s="47">
        <f t="shared" ca="1" si="13"/>
        <v>0</v>
      </c>
      <c r="Y18" s="47">
        <f t="shared" ca="1" si="14"/>
        <v>0</v>
      </c>
      <c r="Z18" s="47">
        <f t="shared" ca="1" si="15"/>
        <v>0</v>
      </c>
      <c r="AA18" s="77">
        <f t="shared" ca="1" si="16"/>
        <v>0</v>
      </c>
      <c r="AB18" s="1">
        <f t="shared" ca="1" si="19"/>
        <v>81</v>
      </c>
      <c r="AC18" s="2"/>
      <c r="AD18" s="1">
        <v>0</v>
      </c>
    </row>
    <row r="19" spans="1:30" x14ac:dyDescent="0.25">
      <c r="A19" s="5">
        <v>42339</v>
      </c>
      <c r="B19" s="18"/>
      <c r="C19" s="18"/>
      <c r="D19" s="47">
        <f t="shared" si="0"/>
        <v>0</v>
      </c>
      <c r="E19" s="47">
        <f t="shared" si="1"/>
        <v>0</v>
      </c>
      <c r="F19" s="47">
        <f t="shared" si="2"/>
        <v>0</v>
      </c>
      <c r="G19" s="18"/>
      <c r="H19" s="48">
        <f t="shared" si="3"/>
        <v>0</v>
      </c>
      <c r="I19" s="48">
        <f t="shared" ca="1" si="17"/>
        <v>0</v>
      </c>
      <c r="J19" s="48">
        <f t="shared" ca="1" si="4"/>
        <v>0</v>
      </c>
      <c r="K19" s="48">
        <f t="shared" si="5"/>
        <v>0</v>
      </c>
      <c r="L19" s="56">
        <f t="shared" ca="1" si="18"/>
        <v>0</v>
      </c>
      <c r="M19" s="18"/>
      <c r="N19" s="56">
        <f t="shared" si="6"/>
        <v>0</v>
      </c>
      <c r="O19" s="18"/>
      <c r="P19" s="56">
        <f t="shared" si="7"/>
        <v>0</v>
      </c>
      <c r="Q19" s="56">
        <f t="shared" si="8"/>
        <v>0</v>
      </c>
      <c r="R19" s="56">
        <f t="shared" ca="1" si="9"/>
        <v>0</v>
      </c>
      <c r="S19" s="56">
        <f t="shared" ca="1" si="10"/>
        <v>0</v>
      </c>
      <c r="T19" s="17"/>
      <c r="U19" s="47">
        <f t="shared" si="11"/>
        <v>0</v>
      </c>
      <c r="V19" s="17"/>
      <c r="W19" s="47">
        <f t="shared" si="12"/>
        <v>0</v>
      </c>
      <c r="X19" s="47">
        <f t="shared" ca="1" si="13"/>
        <v>0</v>
      </c>
      <c r="Y19" s="47">
        <f t="shared" ca="1" si="14"/>
        <v>0</v>
      </c>
      <c r="Z19" s="47">
        <f t="shared" ca="1" si="15"/>
        <v>0</v>
      </c>
      <c r="AA19" s="77">
        <f t="shared" ca="1" si="16"/>
        <v>0</v>
      </c>
      <c r="AB19" s="1">
        <f t="shared" ca="1" si="19"/>
        <v>80</v>
      </c>
      <c r="AC19" s="2"/>
      <c r="AD19" s="1">
        <v>0</v>
      </c>
    </row>
    <row r="20" spans="1:30" ht="16.5" thickBot="1" x14ac:dyDescent="0.3">
      <c r="A20" s="50" t="s">
        <v>18</v>
      </c>
      <c r="B20" s="51">
        <f t="shared" ref="B20:K20" si="20">SUM(B8:B19)</f>
        <v>0</v>
      </c>
      <c r="C20" s="51">
        <f t="shared" si="20"/>
        <v>0</v>
      </c>
      <c r="D20" s="51">
        <f t="shared" si="20"/>
        <v>0</v>
      </c>
      <c r="E20" s="51">
        <f t="shared" si="20"/>
        <v>0</v>
      </c>
      <c r="F20" s="51">
        <f t="shared" si="20"/>
        <v>0</v>
      </c>
      <c r="G20" s="51">
        <f t="shared" si="20"/>
        <v>0</v>
      </c>
      <c r="H20" s="52">
        <f t="shared" si="20"/>
        <v>0</v>
      </c>
      <c r="I20" s="52">
        <f t="shared" ca="1" si="20"/>
        <v>0</v>
      </c>
      <c r="J20" s="52">
        <f t="shared" ca="1" si="20"/>
        <v>0</v>
      </c>
      <c r="K20" s="52">
        <f t="shared" si="20"/>
        <v>0</v>
      </c>
      <c r="L20" s="52">
        <f t="shared" ref="L20:T20" ca="1" si="21">SUM(L8:L19)</f>
        <v>0</v>
      </c>
      <c r="M20" s="52">
        <f t="shared" si="21"/>
        <v>0</v>
      </c>
      <c r="N20" s="52">
        <f t="shared" si="21"/>
        <v>0</v>
      </c>
      <c r="O20" s="52">
        <f t="shared" si="21"/>
        <v>0</v>
      </c>
      <c r="P20" s="52">
        <f t="shared" si="21"/>
        <v>0</v>
      </c>
      <c r="Q20" s="52">
        <f t="shared" si="21"/>
        <v>0</v>
      </c>
      <c r="R20" s="52">
        <f t="shared" ca="1" si="21"/>
        <v>0</v>
      </c>
      <c r="S20" s="52">
        <f t="shared" ca="1" si="21"/>
        <v>0</v>
      </c>
      <c r="T20" s="52">
        <f t="shared" si="21"/>
        <v>0</v>
      </c>
      <c r="U20" s="51"/>
      <c r="V20" s="52">
        <f>SUM(V8:V19)</f>
        <v>0</v>
      </c>
      <c r="W20" s="51">
        <f>SUM(W8:W19)</f>
        <v>0</v>
      </c>
      <c r="X20" s="51">
        <f ca="1">SUM(X8:X19)</f>
        <v>0</v>
      </c>
      <c r="Y20" s="51">
        <f ca="1">SUM(Y8:Y19)</f>
        <v>0</v>
      </c>
      <c r="Z20" s="51">
        <f ca="1">SUM(Z8:Z19)</f>
        <v>0</v>
      </c>
      <c r="AA20" s="76">
        <f t="shared" ref="AA20" ca="1" si="22">SUM(AA8:AA19)</f>
        <v>0</v>
      </c>
      <c r="AC20" s="2"/>
    </row>
    <row r="21" spans="1:30" ht="16.5" thickTop="1" x14ac:dyDescent="0.25">
      <c r="A21" s="5">
        <v>42370</v>
      </c>
      <c r="B21" s="18"/>
      <c r="C21" s="18"/>
      <c r="D21" s="47">
        <f t="shared" ref="D21:D32" si="23">B21*0.05</f>
        <v>0</v>
      </c>
      <c r="E21" s="47">
        <f t="shared" ref="E21:E32" si="24">C21*0.045</f>
        <v>0</v>
      </c>
      <c r="F21" s="47">
        <f t="shared" ref="F21:F32" si="25">D21+E21</f>
        <v>0</v>
      </c>
      <c r="G21" s="18"/>
      <c r="H21" s="48">
        <f t="shared" ref="H21:H32" si="26">+F21-G21</f>
        <v>0</v>
      </c>
      <c r="I21" s="48">
        <f t="shared" ref="I21:I32" ca="1" si="27">IF(ISERR(AB21)=1,0,IF(AB21&gt;4,ROUND(H21*0.25,0),IF(AB21&lt;1,0,ROUND(H21*AB21/20,0))))</f>
        <v>0</v>
      </c>
      <c r="J21" s="48">
        <f t="shared" ref="J21:J32" ca="1" si="28">IF($AD$60=1,0,ROUND(H21*AB21*0.0125,0))</f>
        <v>0</v>
      </c>
      <c r="K21" s="48">
        <f t="shared" ref="K21:K32" si="29">IF(F21=0,0,ROUND(IF(AB21&gt;1,IF(H21&gt;200,0.05*H21,10),0),0))</f>
        <v>0</v>
      </c>
      <c r="L21" s="56">
        <f t="shared" ref="L21:L32" ca="1" si="30">+H21+I21+J21+K21</f>
        <v>0</v>
      </c>
      <c r="M21" s="18"/>
      <c r="N21" s="56">
        <f t="shared" ref="N21:N32" si="31">M21*0.002495</f>
        <v>0</v>
      </c>
      <c r="O21" s="18"/>
      <c r="P21" s="56">
        <f t="shared" ref="P21:P32" si="32">N21-O21</f>
        <v>0</v>
      </c>
      <c r="Q21" s="56">
        <f t="shared" ref="Q21:Q31" si="33">P21*0.0125</f>
        <v>0</v>
      </c>
      <c r="R21" s="56">
        <f t="shared" ref="R21:R31" ca="1" si="34">IF(ISERR(AB21)=1,0,IF(AB21&gt;4,ROUND(P21*0.25,0),IF(AB21&lt;1,0,ROUND(P21*AB21/20,0))))</f>
        <v>0</v>
      </c>
      <c r="S21" s="56">
        <f t="shared" ref="S21:S32" ca="1" si="35">P21+Q21+R21</f>
        <v>0</v>
      </c>
      <c r="T21" s="17"/>
      <c r="U21" s="47">
        <f t="shared" ref="U21:U32" si="36">T21*0.03</f>
        <v>0</v>
      </c>
      <c r="V21" s="17"/>
      <c r="W21" s="47">
        <f t="shared" ref="W21:W32" si="37">U21-V21</f>
        <v>0</v>
      </c>
      <c r="X21" s="47">
        <f t="shared" ref="X21:X31" ca="1" si="38">IF($AD$60=1,0,ROUND(W21*AB21*0.0125,0))</f>
        <v>0</v>
      </c>
      <c r="Y21" s="47">
        <f t="shared" ref="Y21:Y31" ca="1" si="39">(X21+W21)*0.2</f>
        <v>0</v>
      </c>
      <c r="Z21" s="47">
        <f t="shared" ref="Z21:Z31" ca="1" si="40">W21+X21+Y21</f>
        <v>0</v>
      </c>
      <c r="AA21" s="77">
        <f t="shared" ref="AA21:AA32" ca="1" si="41">+H21+I21+J21+K21</f>
        <v>0</v>
      </c>
      <c r="AB21" s="1">
        <f ca="1">+AB19-1</f>
        <v>79</v>
      </c>
      <c r="AC21" s="2"/>
      <c r="AD21" s="1">
        <v>0</v>
      </c>
    </row>
    <row r="22" spans="1:30" x14ac:dyDescent="0.25">
      <c r="A22" s="5">
        <v>42401</v>
      </c>
      <c r="B22" s="18"/>
      <c r="C22" s="18"/>
      <c r="D22" s="47">
        <f t="shared" si="23"/>
        <v>0</v>
      </c>
      <c r="E22" s="47">
        <f t="shared" si="24"/>
        <v>0</v>
      </c>
      <c r="F22" s="47">
        <f t="shared" si="25"/>
        <v>0</v>
      </c>
      <c r="G22" s="18"/>
      <c r="H22" s="48">
        <f t="shared" si="26"/>
        <v>0</v>
      </c>
      <c r="I22" s="48">
        <f t="shared" ca="1" si="27"/>
        <v>0</v>
      </c>
      <c r="J22" s="48">
        <f t="shared" ca="1" si="28"/>
        <v>0</v>
      </c>
      <c r="K22" s="48">
        <f t="shared" si="29"/>
        <v>0</v>
      </c>
      <c r="L22" s="56">
        <f t="shared" ca="1" si="30"/>
        <v>0</v>
      </c>
      <c r="M22" s="18"/>
      <c r="N22" s="56">
        <f t="shared" si="31"/>
        <v>0</v>
      </c>
      <c r="O22" s="18"/>
      <c r="P22" s="56">
        <f t="shared" si="32"/>
        <v>0</v>
      </c>
      <c r="Q22" s="56">
        <f t="shared" si="33"/>
        <v>0</v>
      </c>
      <c r="R22" s="56">
        <f t="shared" ca="1" si="34"/>
        <v>0</v>
      </c>
      <c r="S22" s="56">
        <f t="shared" ca="1" si="35"/>
        <v>0</v>
      </c>
      <c r="T22" s="17"/>
      <c r="U22" s="47">
        <f t="shared" si="36"/>
        <v>0</v>
      </c>
      <c r="V22" s="17"/>
      <c r="W22" s="47">
        <f t="shared" si="37"/>
        <v>0</v>
      </c>
      <c r="X22" s="47">
        <f t="shared" ca="1" si="38"/>
        <v>0</v>
      </c>
      <c r="Y22" s="47">
        <f t="shared" ca="1" si="39"/>
        <v>0</v>
      </c>
      <c r="Z22" s="47">
        <f t="shared" ca="1" si="40"/>
        <v>0</v>
      </c>
      <c r="AA22" s="77">
        <f t="shared" ca="1" si="41"/>
        <v>0</v>
      </c>
      <c r="AB22" s="1">
        <f ca="1">+AB21-1</f>
        <v>78</v>
      </c>
      <c r="AC22" s="2"/>
    </row>
    <row r="23" spans="1:30" x14ac:dyDescent="0.25">
      <c r="A23" s="5">
        <v>42430</v>
      </c>
      <c r="B23" s="18"/>
      <c r="C23" s="18"/>
      <c r="D23" s="47">
        <f t="shared" si="23"/>
        <v>0</v>
      </c>
      <c r="E23" s="47">
        <f t="shared" si="24"/>
        <v>0</v>
      </c>
      <c r="F23" s="47">
        <f t="shared" si="25"/>
        <v>0</v>
      </c>
      <c r="G23" s="18"/>
      <c r="H23" s="48">
        <f t="shared" si="26"/>
        <v>0</v>
      </c>
      <c r="I23" s="48">
        <f t="shared" ca="1" si="27"/>
        <v>0</v>
      </c>
      <c r="J23" s="48">
        <f t="shared" ca="1" si="28"/>
        <v>0</v>
      </c>
      <c r="K23" s="48">
        <f t="shared" si="29"/>
        <v>0</v>
      </c>
      <c r="L23" s="56">
        <f t="shared" ca="1" si="30"/>
        <v>0</v>
      </c>
      <c r="M23" s="18"/>
      <c r="N23" s="56">
        <f t="shared" si="31"/>
        <v>0</v>
      </c>
      <c r="O23" s="18"/>
      <c r="P23" s="56">
        <f t="shared" si="32"/>
        <v>0</v>
      </c>
      <c r="Q23" s="56">
        <f t="shared" si="33"/>
        <v>0</v>
      </c>
      <c r="R23" s="56">
        <f t="shared" ca="1" si="34"/>
        <v>0</v>
      </c>
      <c r="S23" s="56">
        <f t="shared" ca="1" si="35"/>
        <v>0</v>
      </c>
      <c r="T23" s="17"/>
      <c r="U23" s="47">
        <f t="shared" si="36"/>
        <v>0</v>
      </c>
      <c r="V23" s="17"/>
      <c r="W23" s="47">
        <f t="shared" si="37"/>
        <v>0</v>
      </c>
      <c r="X23" s="47">
        <f t="shared" ca="1" si="38"/>
        <v>0</v>
      </c>
      <c r="Y23" s="47">
        <f t="shared" ca="1" si="39"/>
        <v>0</v>
      </c>
      <c r="Z23" s="47">
        <f t="shared" ca="1" si="40"/>
        <v>0</v>
      </c>
      <c r="AA23" s="77">
        <f t="shared" ca="1" si="41"/>
        <v>0</v>
      </c>
      <c r="AB23" s="1">
        <f ca="1">+AB22-1</f>
        <v>77</v>
      </c>
      <c r="AC23" s="2"/>
    </row>
    <row r="24" spans="1:30" x14ac:dyDescent="0.25">
      <c r="A24" s="5">
        <v>42461</v>
      </c>
      <c r="B24" s="18"/>
      <c r="C24" s="18"/>
      <c r="D24" s="47">
        <f t="shared" si="23"/>
        <v>0</v>
      </c>
      <c r="E24" s="47">
        <f t="shared" si="24"/>
        <v>0</v>
      </c>
      <c r="F24" s="47">
        <f t="shared" si="25"/>
        <v>0</v>
      </c>
      <c r="G24" s="18"/>
      <c r="H24" s="48">
        <f t="shared" si="26"/>
        <v>0</v>
      </c>
      <c r="I24" s="48">
        <f t="shared" ca="1" si="27"/>
        <v>0</v>
      </c>
      <c r="J24" s="48">
        <f t="shared" ca="1" si="28"/>
        <v>0</v>
      </c>
      <c r="K24" s="48">
        <f t="shared" si="29"/>
        <v>0</v>
      </c>
      <c r="L24" s="56">
        <f t="shared" ca="1" si="30"/>
        <v>0</v>
      </c>
      <c r="M24" s="18"/>
      <c r="N24" s="56">
        <f t="shared" si="31"/>
        <v>0</v>
      </c>
      <c r="O24" s="18"/>
      <c r="P24" s="56">
        <f t="shared" si="32"/>
        <v>0</v>
      </c>
      <c r="Q24" s="56">
        <f t="shared" si="33"/>
        <v>0</v>
      </c>
      <c r="R24" s="56">
        <f t="shared" ca="1" si="34"/>
        <v>0</v>
      </c>
      <c r="S24" s="56">
        <f t="shared" ca="1" si="35"/>
        <v>0</v>
      </c>
      <c r="T24" s="17"/>
      <c r="U24" s="47">
        <f t="shared" si="36"/>
        <v>0</v>
      </c>
      <c r="V24" s="17"/>
      <c r="W24" s="47">
        <f t="shared" si="37"/>
        <v>0</v>
      </c>
      <c r="X24" s="47">
        <f t="shared" ca="1" si="38"/>
        <v>0</v>
      </c>
      <c r="Y24" s="47">
        <f t="shared" ca="1" si="39"/>
        <v>0</v>
      </c>
      <c r="Z24" s="47">
        <f t="shared" ca="1" si="40"/>
        <v>0</v>
      </c>
      <c r="AA24" s="77">
        <f t="shared" ca="1" si="41"/>
        <v>0</v>
      </c>
      <c r="AB24" s="1">
        <f ca="1">+AB23-1</f>
        <v>76</v>
      </c>
      <c r="AC24" s="2"/>
    </row>
    <row r="25" spans="1:30" x14ac:dyDescent="0.25">
      <c r="A25" s="5">
        <v>42491</v>
      </c>
      <c r="B25" s="18"/>
      <c r="C25" s="18"/>
      <c r="D25" s="47">
        <f t="shared" si="23"/>
        <v>0</v>
      </c>
      <c r="E25" s="47">
        <f t="shared" si="24"/>
        <v>0</v>
      </c>
      <c r="F25" s="47">
        <f t="shared" si="25"/>
        <v>0</v>
      </c>
      <c r="G25" s="18"/>
      <c r="H25" s="48">
        <f t="shared" si="26"/>
        <v>0</v>
      </c>
      <c r="I25" s="48">
        <f t="shared" ca="1" si="27"/>
        <v>0</v>
      </c>
      <c r="J25" s="48">
        <f t="shared" ca="1" si="28"/>
        <v>0</v>
      </c>
      <c r="K25" s="48">
        <f t="shared" si="29"/>
        <v>0</v>
      </c>
      <c r="L25" s="56">
        <f t="shared" ca="1" si="30"/>
        <v>0</v>
      </c>
      <c r="M25" s="18"/>
      <c r="N25" s="56">
        <f t="shared" si="31"/>
        <v>0</v>
      </c>
      <c r="O25" s="18"/>
      <c r="P25" s="56">
        <f t="shared" si="32"/>
        <v>0</v>
      </c>
      <c r="Q25" s="56">
        <f t="shared" si="33"/>
        <v>0</v>
      </c>
      <c r="R25" s="56">
        <f t="shared" ca="1" si="34"/>
        <v>0</v>
      </c>
      <c r="S25" s="56">
        <f t="shared" ca="1" si="35"/>
        <v>0</v>
      </c>
      <c r="T25" s="17"/>
      <c r="U25" s="47">
        <f t="shared" si="36"/>
        <v>0</v>
      </c>
      <c r="V25" s="17"/>
      <c r="W25" s="47">
        <f t="shared" si="37"/>
        <v>0</v>
      </c>
      <c r="X25" s="47">
        <f t="shared" ca="1" si="38"/>
        <v>0</v>
      </c>
      <c r="Y25" s="47">
        <f t="shared" ca="1" si="39"/>
        <v>0</v>
      </c>
      <c r="Z25" s="47">
        <f t="shared" ca="1" si="40"/>
        <v>0</v>
      </c>
      <c r="AA25" s="77">
        <f t="shared" ca="1" si="41"/>
        <v>0</v>
      </c>
      <c r="AB25" s="1">
        <f ca="1">+AB24-1</f>
        <v>75</v>
      </c>
      <c r="AC25" s="2"/>
    </row>
    <row r="26" spans="1:30" x14ac:dyDescent="0.25">
      <c r="A26" s="5">
        <v>42522</v>
      </c>
      <c r="B26" s="18"/>
      <c r="C26" s="18"/>
      <c r="D26" s="47">
        <f t="shared" si="23"/>
        <v>0</v>
      </c>
      <c r="E26" s="47">
        <f t="shared" si="24"/>
        <v>0</v>
      </c>
      <c r="F26" s="47">
        <f t="shared" si="25"/>
        <v>0</v>
      </c>
      <c r="G26" s="18"/>
      <c r="H26" s="48">
        <f t="shared" si="26"/>
        <v>0</v>
      </c>
      <c r="I26" s="48">
        <f t="shared" ca="1" si="27"/>
        <v>0</v>
      </c>
      <c r="J26" s="48">
        <f t="shared" ca="1" si="28"/>
        <v>0</v>
      </c>
      <c r="K26" s="48">
        <f t="shared" si="29"/>
        <v>0</v>
      </c>
      <c r="L26" s="56">
        <f t="shared" ca="1" si="30"/>
        <v>0</v>
      </c>
      <c r="M26" s="18"/>
      <c r="N26" s="56">
        <f t="shared" si="31"/>
        <v>0</v>
      </c>
      <c r="O26" s="18"/>
      <c r="P26" s="56">
        <f t="shared" si="32"/>
        <v>0</v>
      </c>
      <c r="Q26" s="56">
        <f t="shared" si="33"/>
        <v>0</v>
      </c>
      <c r="R26" s="56">
        <f t="shared" ca="1" si="34"/>
        <v>0</v>
      </c>
      <c r="S26" s="56">
        <f t="shared" ca="1" si="35"/>
        <v>0</v>
      </c>
      <c r="T26" s="17"/>
      <c r="U26" s="47">
        <f t="shared" si="36"/>
        <v>0</v>
      </c>
      <c r="V26" s="17"/>
      <c r="W26" s="47">
        <f t="shared" si="37"/>
        <v>0</v>
      </c>
      <c r="X26" s="47">
        <f t="shared" ca="1" si="38"/>
        <v>0</v>
      </c>
      <c r="Y26" s="47">
        <f t="shared" ca="1" si="39"/>
        <v>0</v>
      </c>
      <c r="Z26" s="47">
        <f t="shared" ca="1" si="40"/>
        <v>0</v>
      </c>
      <c r="AA26" s="77">
        <f t="shared" ca="1" si="41"/>
        <v>0</v>
      </c>
      <c r="AB26" s="1">
        <f t="shared" ref="AB26:AB32" ca="1" si="42">+AB25-1</f>
        <v>74</v>
      </c>
      <c r="AC26" s="2"/>
    </row>
    <row r="27" spans="1:30" x14ac:dyDescent="0.25">
      <c r="A27" s="5">
        <v>42552</v>
      </c>
      <c r="B27" s="18"/>
      <c r="C27" s="18"/>
      <c r="D27" s="47">
        <f t="shared" si="23"/>
        <v>0</v>
      </c>
      <c r="E27" s="47">
        <f t="shared" si="24"/>
        <v>0</v>
      </c>
      <c r="F27" s="47">
        <f t="shared" si="25"/>
        <v>0</v>
      </c>
      <c r="G27" s="18"/>
      <c r="H27" s="48">
        <f t="shared" si="26"/>
        <v>0</v>
      </c>
      <c r="I27" s="48">
        <f t="shared" ca="1" si="27"/>
        <v>0</v>
      </c>
      <c r="J27" s="48">
        <f t="shared" ca="1" si="28"/>
        <v>0</v>
      </c>
      <c r="K27" s="48">
        <f t="shared" si="29"/>
        <v>0</v>
      </c>
      <c r="L27" s="56">
        <f t="shared" ca="1" si="30"/>
        <v>0</v>
      </c>
      <c r="M27" s="18"/>
      <c r="N27" s="56">
        <f t="shared" si="31"/>
        <v>0</v>
      </c>
      <c r="O27" s="18"/>
      <c r="P27" s="56">
        <f t="shared" si="32"/>
        <v>0</v>
      </c>
      <c r="Q27" s="56">
        <f t="shared" si="33"/>
        <v>0</v>
      </c>
      <c r="R27" s="56">
        <f t="shared" ca="1" si="34"/>
        <v>0</v>
      </c>
      <c r="S27" s="56">
        <f t="shared" ca="1" si="35"/>
        <v>0</v>
      </c>
      <c r="T27" s="17"/>
      <c r="U27" s="47">
        <f t="shared" si="36"/>
        <v>0</v>
      </c>
      <c r="V27" s="17"/>
      <c r="W27" s="47">
        <f t="shared" si="37"/>
        <v>0</v>
      </c>
      <c r="X27" s="47">
        <f t="shared" ca="1" si="38"/>
        <v>0</v>
      </c>
      <c r="Y27" s="47">
        <f t="shared" ca="1" si="39"/>
        <v>0</v>
      </c>
      <c r="Z27" s="47">
        <f t="shared" ca="1" si="40"/>
        <v>0</v>
      </c>
      <c r="AA27" s="77">
        <f t="shared" ca="1" si="41"/>
        <v>0</v>
      </c>
      <c r="AB27" s="1">
        <f t="shared" ca="1" si="42"/>
        <v>73</v>
      </c>
      <c r="AC27" s="2"/>
    </row>
    <row r="28" spans="1:30" x14ac:dyDescent="0.25">
      <c r="A28" s="5">
        <v>42583</v>
      </c>
      <c r="B28" s="18"/>
      <c r="C28" s="18"/>
      <c r="D28" s="47">
        <f t="shared" si="23"/>
        <v>0</v>
      </c>
      <c r="E28" s="47">
        <f t="shared" si="24"/>
        <v>0</v>
      </c>
      <c r="F28" s="47">
        <f t="shared" si="25"/>
        <v>0</v>
      </c>
      <c r="G28" s="18"/>
      <c r="H28" s="48">
        <f t="shared" si="26"/>
        <v>0</v>
      </c>
      <c r="I28" s="48">
        <f t="shared" ca="1" si="27"/>
        <v>0</v>
      </c>
      <c r="J28" s="48">
        <f t="shared" ca="1" si="28"/>
        <v>0</v>
      </c>
      <c r="K28" s="48">
        <f t="shared" si="29"/>
        <v>0</v>
      </c>
      <c r="L28" s="56">
        <f t="shared" ca="1" si="30"/>
        <v>0</v>
      </c>
      <c r="M28" s="18"/>
      <c r="N28" s="56">
        <f t="shared" si="31"/>
        <v>0</v>
      </c>
      <c r="O28" s="18"/>
      <c r="P28" s="56">
        <f t="shared" si="32"/>
        <v>0</v>
      </c>
      <c r="Q28" s="56">
        <f t="shared" si="33"/>
        <v>0</v>
      </c>
      <c r="R28" s="56">
        <f t="shared" ca="1" si="34"/>
        <v>0</v>
      </c>
      <c r="S28" s="56">
        <f t="shared" ca="1" si="35"/>
        <v>0</v>
      </c>
      <c r="T28" s="17"/>
      <c r="U28" s="47">
        <f t="shared" si="36"/>
        <v>0</v>
      </c>
      <c r="V28" s="17"/>
      <c r="W28" s="47">
        <f t="shared" si="37"/>
        <v>0</v>
      </c>
      <c r="X28" s="47">
        <f t="shared" ca="1" si="38"/>
        <v>0</v>
      </c>
      <c r="Y28" s="47">
        <f t="shared" ca="1" si="39"/>
        <v>0</v>
      </c>
      <c r="Z28" s="47">
        <f t="shared" ca="1" si="40"/>
        <v>0</v>
      </c>
      <c r="AA28" s="77">
        <f t="shared" ca="1" si="41"/>
        <v>0</v>
      </c>
      <c r="AB28" s="1">
        <f t="shared" ca="1" si="42"/>
        <v>72</v>
      </c>
      <c r="AC28" s="2"/>
    </row>
    <row r="29" spans="1:30" x14ac:dyDescent="0.25">
      <c r="A29" s="5">
        <v>42614</v>
      </c>
      <c r="B29" s="18"/>
      <c r="C29" s="18"/>
      <c r="D29" s="47">
        <f t="shared" si="23"/>
        <v>0</v>
      </c>
      <c r="E29" s="47">
        <f t="shared" si="24"/>
        <v>0</v>
      </c>
      <c r="F29" s="47">
        <f t="shared" si="25"/>
        <v>0</v>
      </c>
      <c r="G29" s="18"/>
      <c r="H29" s="48">
        <f t="shared" si="26"/>
        <v>0</v>
      </c>
      <c r="I29" s="48">
        <f t="shared" ca="1" si="27"/>
        <v>0</v>
      </c>
      <c r="J29" s="48">
        <f t="shared" ca="1" si="28"/>
        <v>0</v>
      </c>
      <c r="K29" s="48">
        <f t="shared" si="29"/>
        <v>0</v>
      </c>
      <c r="L29" s="56">
        <f t="shared" ca="1" si="30"/>
        <v>0</v>
      </c>
      <c r="M29" s="18"/>
      <c r="N29" s="56">
        <f t="shared" si="31"/>
        <v>0</v>
      </c>
      <c r="O29" s="18"/>
      <c r="P29" s="56">
        <f t="shared" si="32"/>
        <v>0</v>
      </c>
      <c r="Q29" s="56">
        <f t="shared" si="33"/>
        <v>0</v>
      </c>
      <c r="R29" s="56">
        <f t="shared" ca="1" si="34"/>
        <v>0</v>
      </c>
      <c r="S29" s="56">
        <f t="shared" ca="1" si="35"/>
        <v>0</v>
      </c>
      <c r="T29" s="17"/>
      <c r="U29" s="47">
        <f t="shared" si="36"/>
        <v>0</v>
      </c>
      <c r="V29" s="17"/>
      <c r="W29" s="47">
        <f t="shared" si="37"/>
        <v>0</v>
      </c>
      <c r="X29" s="47">
        <f t="shared" ca="1" si="38"/>
        <v>0</v>
      </c>
      <c r="Y29" s="47">
        <f t="shared" ca="1" si="39"/>
        <v>0</v>
      </c>
      <c r="Z29" s="47">
        <f t="shared" ca="1" si="40"/>
        <v>0</v>
      </c>
      <c r="AA29" s="77">
        <f t="shared" ca="1" si="41"/>
        <v>0</v>
      </c>
      <c r="AB29" s="1">
        <f t="shared" ca="1" si="42"/>
        <v>71</v>
      </c>
      <c r="AC29" s="2"/>
    </row>
    <row r="30" spans="1:30" x14ac:dyDescent="0.25">
      <c r="A30" s="5">
        <v>42644</v>
      </c>
      <c r="B30" s="18"/>
      <c r="C30" s="18"/>
      <c r="D30" s="47">
        <f t="shared" si="23"/>
        <v>0</v>
      </c>
      <c r="E30" s="47">
        <f t="shared" si="24"/>
        <v>0</v>
      </c>
      <c r="F30" s="47">
        <f t="shared" si="25"/>
        <v>0</v>
      </c>
      <c r="G30" s="18"/>
      <c r="H30" s="48">
        <f t="shared" si="26"/>
        <v>0</v>
      </c>
      <c r="I30" s="48">
        <f t="shared" ca="1" si="27"/>
        <v>0</v>
      </c>
      <c r="J30" s="48">
        <f t="shared" ca="1" si="28"/>
        <v>0</v>
      </c>
      <c r="K30" s="48">
        <f t="shared" si="29"/>
        <v>0</v>
      </c>
      <c r="L30" s="56">
        <f t="shared" ca="1" si="30"/>
        <v>0</v>
      </c>
      <c r="M30" s="18"/>
      <c r="N30" s="56">
        <f t="shared" si="31"/>
        <v>0</v>
      </c>
      <c r="O30" s="18"/>
      <c r="P30" s="56">
        <f t="shared" si="32"/>
        <v>0</v>
      </c>
      <c r="Q30" s="56">
        <f t="shared" si="33"/>
        <v>0</v>
      </c>
      <c r="R30" s="56">
        <f t="shared" ca="1" si="34"/>
        <v>0</v>
      </c>
      <c r="S30" s="56">
        <f t="shared" ca="1" si="35"/>
        <v>0</v>
      </c>
      <c r="T30" s="17"/>
      <c r="U30" s="47">
        <f t="shared" si="36"/>
        <v>0</v>
      </c>
      <c r="V30" s="17"/>
      <c r="W30" s="47">
        <f t="shared" si="37"/>
        <v>0</v>
      </c>
      <c r="X30" s="47">
        <f t="shared" ca="1" si="38"/>
        <v>0</v>
      </c>
      <c r="Y30" s="47">
        <f t="shared" ca="1" si="39"/>
        <v>0</v>
      </c>
      <c r="Z30" s="47">
        <f t="shared" ca="1" si="40"/>
        <v>0</v>
      </c>
      <c r="AA30" s="77">
        <f t="shared" ca="1" si="41"/>
        <v>0</v>
      </c>
      <c r="AB30" s="1">
        <f t="shared" ca="1" si="42"/>
        <v>70</v>
      </c>
      <c r="AC30" s="2"/>
    </row>
    <row r="31" spans="1:30" x14ac:dyDescent="0.25">
      <c r="A31" s="5">
        <v>42675</v>
      </c>
      <c r="B31" s="18"/>
      <c r="C31" s="18"/>
      <c r="D31" s="47">
        <f t="shared" si="23"/>
        <v>0</v>
      </c>
      <c r="E31" s="47">
        <f t="shared" si="24"/>
        <v>0</v>
      </c>
      <c r="F31" s="47">
        <f t="shared" si="25"/>
        <v>0</v>
      </c>
      <c r="G31" s="18"/>
      <c r="H31" s="48">
        <f t="shared" si="26"/>
        <v>0</v>
      </c>
      <c r="I31" s="48">
        <f t="shared" ca="1" si="27"/>
        <v>0</v>
      </c>
      <c r="J31" s="48">
        <f t="shared" ca="1" si="28"/>
        <v>0</v>
      </c>
      <c r="K31" s="48">
        <f t="shared" si="29"/>
        <v>0</v>
      </c>
      <c r="L31" s="56">
        <f t="shared" ca="1" si="30"/>
        <v>0</v>
      </c>
      <c r="M31" s="18"/>
      <c r="N31" s="56">
        <f t="shared" si="31"/>
        <v>0</v>
      </c>
      <c r="O31" s="18"/>
      <c r="P31" s="56">
        <f t="shared" si="32"/>
        <v>0</v>
      </c>
      <c r="Q31" s="56">
        <f t="shared" si="33"/>
        <v>0</v>
      </c>
      <c r="R31" s="56">
        <f t="shared" ca="1" si="34"/>
        <v>0</v>
      </c>
      <c r="S31" s="56">
        <f t="shared" ca="1" si="35"/>
        <v>0</v>
      </c>
      <c r="T31" s="17"/>
      <c r="U31" s="47">
        <f t="shared" si="36"/>
        <v>0</v>
      </c>
      <c r="V31" s="17"/>
      <c r="W31" s="47">
        <f t="shared" si="37"/>
        <v>0</v>
      </c>
      <c r="X31" s="47">
        <f t="shared" ca="1" si="38"/>
        <v>0</v>
      </c>
      <c r="Y31" s="47">
        <f t="shared" ca="1" si="39"/>
        <v>0</v>
      </c>
      <c r="Z31" s="47">
        <f t="shared" ca="1" si="40"/>
        <v>0</v>
      </c>
      <c r="AA31" s="77">
        <f t="shared" ca="1" si="41"/>
        <v>0</v>
      </c>
      <c r="AB31" s="1">
        <f t="shared" ca="1" si="42"/>
        <v>69</v>
      </c>
      <c r="AC31" s="2"/>
    </row>
    <row r="32" spans="1:30" x14ac:dyDescent="0.25">
      <c r="A32" s="5">
        <v>42705</v>
      </c>
      <c r="B32" s="18"/>
      <c r="C32" s="18"/>
      <c r="D32" s="47">
        <f t="shared" si="23"/>
        <v>0</v>
      </c>
      <c r="E32" s="47">
        <f t="shared" si="24"/>
        <v>0</v>
      </c>
      <c r="F32" s="47">
        <f t="shared" si="25"/>
        <v>0</v>
      </c>
      <c r="G32" s="18"/>
      <c r="H32" s="48">
        <f t="shared" si="26"/>
        <v>0</v>
      </c>
      <c r="I32" s="48">
        <f t="shared" ca="1" si="27"/>
        <v>0</v>
      </c>
      <c r="J32" s="48">
        <f t="shared" ca="1" si="28"/>
        <v>0</v>
      </c>
      <c r="K32" s="48">
        <f t="shared" si="29"/>
        <v>0</v>
      </c>
      <c r="L32" s="56">
        <f t="shared" ca="1" si="30"/>
        <v>0</v>
      </c>
      <c r="M32" s="18"/>
      <c r="N32" s="56">
        <f t="shared" si="31"/>
        <v>0</v>
      </c>
      <c r="O32" s="18"/>
      <c r="P32" s="56">
        <f t="shared" si="32"/>
        <v>0</v>
      </c>
      <c r="Q32" s="48"/>
      <c r="R32" s="48"/>
      <c r="S32" s="56">
        <f t="shared" si="35"/>
        <v>0</v>
      </c>
      <c r="T32" s="17"/>
      <c r="U32" s="47">
        <f t="shared" si="36"/>
        <v>0</v>
      </c>
      <c r="V32" s="17"/>
      <c r="W32" s="47">
        <f t="shared" si="37"/>
        <v>0</v>
      </c>
      <c r="X32" s="47">
        <f t="shared" ref="X32" ca="1" si="43">IF($AD$60=1,0,ROUND(W32*AB32*0.0125,0))</f>
        <v>0</v>
      </c>
      <c r="Y32" s="47">
        <f t="shared" ref="Y32" ca="1" si="44">(X32+W32)*0.2</f>
        <v>0</v>
      </c>
      <c r="Z32" s="47">
        <f t="shared" ref="Z32" ca="1" si="45">W32+X32+Y32</f>
        <v>0</v>
      </c>
      <c r="AA32" s="77">
        <f t="shared" ca="1" si="41"/>
        <v>0</v>
      </c>
      <c r="AB32" s="1">
        <f t="shared" ca="1" si="42"/>
        <v>68</v>
      </c>
      <c r="AC32" s="2"/>
    </row>
    <row r="33" spans="1:29" ht="16.5" thickBot="1" x14ac:dyDescent="0.3">
      <c r="A33" s="50" t="s">
        <v>19</v>
      </c>
      <c r="B33" s="51">
        <f t="shared" ref="B33:K33" si="46">SUM(B21:B32)</f>
        <v>0</v>
      </c>
      <c r="C33" s="51">
        <f t="shared" si="46"/>
        <v>0</v>
      </c>
      <c r="D33" s="51">
        <f t="shared" si="46"/>
        <v>0</v>
      </c>
      <c r="E33" s="51">
        <f t="shared" si="46"/>
        <v>0</v>
      </c>
      <c r="F33" s="51">
        <f t="shared" si="46"/>
        <v>0</v>
      </c>
      <c r="G33" s="51">
        <f t="shared" si="46"/>
        <v>0</v>
      </c>
      <c r="H33" s="52">
        <f t="shared" si="46"/>
        <v>0</v>
      </c>
      <c r="I33" s="52">
        <f t="shared" ca="1" si="46"/>
        <v>0</v>
      </c>
      <c r="J33" s="52">
        <f t="shared" ca="1" si="46"/>
        <v>0</v>
      </c>
      <c r="K33" s="52">
        <f t="shared" si="46"/>
        <v>0</v>
      </c>
      <c r="L33" s="52">
        <f t="shared" ref="L33:AA33" ca="1" si="47">SUM(L21:L32)</f>
        <v>0</v>
      </c>
      <c r="M33" s="52">
        <f t="shared" si="47"/>
        <v>0</v>
      </c>
      <c r="N33" s="52">
        <f t="shared" si="47"/>
        <v>0</v>
      </c>
      <c r="O33" s="52">
        <f t="shared" si="47"/>
        <v>0</v>
      </c>
      <c r="P33" s="52">
        <f t="shared" si="47"/>
        <v>0</v>
      </c>
      <c r="Q33" s="52">
        <f t="shared" si="47"/>
        <v>0</v>
      </c>
      <c r="R33" s="52">
        <f t="shared" ca="1" si="47"/>
        <v>0</v>
      </c>
      <c r="S33" s="52">
        <f t="shared" ca="1" si="47"/>
        <v>0</v>
      </c>
      <c r="T33" s="52">
        <f t="shared" si="47"/>
        <v>0</v>
      </c>
      <c r="U33" s="51">
        <f t="shared" si="47"/>
        <v>0</v>
      </c>
      <c r="V33" s="52">
        <f t="shared" si="47"/>
        <v>0</v>
      </c>
      <c r="W33" s="51">
        <f t="shared" si="47"/>
        <v>0</v>
      </c>
      <c r="X33" s="51">
        <f t="shared" ca="1" si="47"/>
        <v>0</v>
      </c>
      <c r="Y33" s="51">
        <f t="shared" ca="1" si="47"/>
        <v>0</v>
      </c>
      <c r="Z33" s="51">
        <f t="shared" ca="1" si="47"/>
        <v>0</v>
      </c>
      <c r="AA33" s="76">
        <f t="shared" ca="1" si="47"/>
        <v>0</v>
      </c>
      <c r="AC33" s="2"/>
    </row>
    <row r="34" spans="1:29" ht="16.5" thickTop="1" x14ac:dyDescent="0.25">
      <c r="A34" s="5">
        <v>42736</v>
      </c>
      <c r="B34" s="18"/>
      <c r="C34" s="18"/>
      <c r="D34" s="47">
        <f t="shared" ref="D34:D45" si="48">B34*0.05</f>
        <v>0</v>
      </c>
      <c r="E34" s="47">
        <f t="shared" ref="E34:E45" si="49">C34*0.045</f>
        <v>0</v>
      </c>
      <c r="F34" s="47">
        <f t="shared" ref="F34:F45" si="50">D34+E34</f>
        <v>0</v>
      </c>
      <c r="G34" s="18"/>
      <c r="H34" s="48">
        <f t="shared" ref="H34:H45" si="51">+F34-G34</f>
        <v>0</v>
      </c>
      <c r="I34" s="48">
        <f t="shared" ref="I34:I45" ca="1" si="52">IF(ISERR(AB34)=1,0,IF(AB34&gt;4,ROUND(H34*0.25,0),IF(AB34&lt;1,0,ROUND(H34*AB34/20,0))))</f>
        <v>0</v>
      </c>
      <c r="J34" s="48">
        <f t="shared" ref="J34:J45" ca="1" si="53">IF($AD$60=1,0,ROUND(H34*AB34*0.0125,0))</f>
        <v>0</v>
      </c>
      <c r="K34" s="48">
        <f t="shared" ref="K34:K45" si="54">IF(F34=0,0,ROUND(IF(AB34&gt;1,IF(H34&gt;200,0.05*H34,10),0),0))</f>
        <v>0</v>
      </c>
      <c r="L34" s="56">
        <f t="shared" ref="L34:L45" ca="1" si="55">+H34+I34+J34+K34</f>
        <v>0</v>
      </c>
      <c r="M34" s="18"/>
      <c r="N34" s="56">
        <f t="shared" ref="N34:N45" si="56">M34*0.002495</f>
        <v>0</v>
      </c>
      <c r="O34" s="18"/>
      <c r="P34" s="56">
        <f t="shared" ref="P34:P45" si="57">N34-O34</f>
        <v>0</v>
      </c>
      <c r="Q34" s="56">
        <f t="shared" ref="Q34:Q45" si="58">P34*0.0125</f>
        <v>0</v>
      </c>
      <c r="R34" s="56">
        <f t="shared" ref="R34:R45" ca="1" si="59">IF(ISERR(AB34)=1,0,IF(AB34&gt;4,ROUND(P34*0.25,0),IF(AB34&lt;1,0,ROUND(P34*AB34/20,0))))</f>
        <v>0</v>
      </c>
      <c r="S34" s="56">
        <f t="shared" ref="S34:S45" ca="1" si="60">P34+Q34+R34</f>
        <v>0</v>
      </c>
      <c r="T34" s="17"/>
      <c r="U34" s="47">
        <f t="shared" ref="U34:U45" si="61">T34*0.03</f>
        <v>0</v>
      </c>
      <c r="V34" s="17"/>
      <c r="W34" s="47">
        <f t="shared" ref="W34:W45" si="62">U34-V34</f>
        <v>0</v>
      </c>
      <c r="X34" s="47">
        <f t="shared" ref="X34:X45" ca="1" si="63">IF($AD$60=1,0,ROUND(W34*AB34*0.0125,0))</f>
        <v>0</v>
      </c>
      <c r="Y34" s="47">
        <f t="shared" ref="Y34:Y45" ca="1" si="64">(X34+W34)*0.2</f>
        <v>0</v>
      </c>
      <c r="Z34" s="47">
        <f t="shared" ref="Z34:Z45" ca="1" si="65">W34+X34+Y34</f>
        <v>0</v>
      </c>
      <c r="AA34" s="77">
        <f t="shared" ref="AA34:AA45" ca="1" si="66">+H34+I34+J34+K34</f>
        <v>0</v>
      </c>
      <c r="AB34" s="1">
        <f ca="1">+AB32-1</f>
        <v>67</v>
      </c>
      <c r="AC34" s="2"/>
    </row>
    <row r="35" spans="1:29" x14ac:dyDescent="0.25">
      <c r="A35" s="5">
        <v>42767</v>
      </c>
      <c r="B35" s="18"/>
      <c r="C35" s="18"/>
      <c r="D35" s="47">
        <f t="shared" si="48"/>
        <v>0</v>
      </c>
      <c r="E35" s="47">
        <f t="shared" si="49"/>
        <v>0</v>
      </c>
      <c r="F35" s="47">
        <f t="shared" si="50"/>
        <v>0</v>
      </c>
      <c r="G35" s="18"/>
      <c r="H35" s="48">
        <f t="shared" si="51"/>
        <v>0</v>
      </c>
      <c r="I35" s="48">
        <f t="shared" ca="1" si="52"/>
        <v>0</v>
      </c>
      <c r="J35" s="48">
        <f t="shared" ca="1" si="53"/>
        <v>0</v>
      </c>
      <c r="K35" s="48">
        <f t="shared" si="54"/>
        <v>0</v>
      </c>
      <c r="L35" s="56">
        <f t="shared" ca="1" si="55"/>
        <v>0</v>
      </c>
      <c r="M35" s="18"/>
      <c r="N35" s="56">
        <f t="shared" si="56"/>
        <v>0</v>
      </c>
      <c r="O35" s="18"/>
      <c r="P35" s="56">
        <f t="shared" si="57"/>
        <v>0</v>
      </c>
      <c r="Q35" s="56">
        <f t="shared" si="58"/>
        <v>0</v>
      </c>
      <c r="R35" s="56">
        <f t="shared" ca="1" si="59"/>
        <v>0</v>
      </c>
      <c r="S35" s="56">
        <f t="shared" ca="1" si="60"/>
        <v>0</v>
      </c>
      <c r="T35" s="17"/>
      <c r="U35" s="47">
        <f t="shared" si="61"/>
        <v>0</v>
      </c>
      <c r="V35" s="17"/>
      <c r="W35" s="47">
        <f t="shared" si="62"/>
        <v>0</v>
      </c>
      <c r="X35" s="47">
        <f t="shared" ca="1" si="63"/>
        <v>0</v>
      </c>
      <c r="Y35" s="47">
        <f t="shared" ca="1" si="64"/>
        <v>0</v>
      </c>
      <c r="Z35" s="47">
        <f t="shared" ca="1" si="65"/>
        <v>0</v>
      </c>
      <c r="AA35" s="77">
        <f t="shared" ca="1" si="66"/>
        <v>0</v>
      </c>
      <c r="AB35" s="1">
        <f ca="1">+AB34-1</f>
        <v>66</v>
      </c>
      <c r="AC35" s="2"/>
    </row>
    <row r="36" spans="1:29" x14ac:dyDescent="0.25">
      <c r="A36" s="5">
        <v>42795</v>
      </c>
      <c r="B36" s="18"/>
      <c r="C36" s="18"/>
      <c r="D36" s="47">
        <f t="shared" si="48"/>
        <v>0</v>
      </c>
      <c r="E36" s="47">
        <f t="shared" si="49"/>
        <v>0</v>
      </c>
      <c r="F36" s="47">
        <f t="shared" si="50"/>
        <v>0</v>
      </c>
      <c r="G36" s="18"/>
      <c r="H36" s="48">
        <f t="shared" si="51"/>
        <v>0</v>
      </c>
      <c r="I36" s="48">
        <f t="shared" ca="1" si="52"/>
        <v>0</v>
      </c>
      <c r="J36" s="48">
        <f t="shared" ca="1" si="53"/>
        <v>0</v>
      </c>
      <c r="K36" s="48">
        <f t="shared" si="54"/>
        <v>0</v>
      </c>
      <c r="L36" s="56">
        <f t="shared" ca="1" si="55"/>
        <v>0</v>
      </c>
      <c r="M36" s="18"/>
      <c r="N36" s="56">
        <f t="shared" si="56"/>
        <v>0</v>
      </c>
      <c r="O36" s="18"/>
      <c r="P36" s="56">
        <f t="shared" si="57"/>
        <v>0</v>
      </c>
      <c r="Q36" s="56">
        <f t="shared" si="58"/>
        <v>0</v>
      </c>
      <c r="R36" s="56">
        <f t="shared" ca="1" si="59"/>
        <v>0</v>
      </c>
      <c r="S36" s="56">
        <f t="shared" ca="1" si="60"/>
        <v>0</v>
      </c>
      <c r="T36" s="17"/>
      <c r="U36" s="47">
        <f t="shared" si="61"/>
        <v>0</v>
      </c>
      <c r="V36" s="17"/>
      <c r="W36" s="47">
        <f t="shared" si="62"/>
        <v>0</v>
      </c>
      <c r="X36" s="47">
        <f t="shared" ca="1" si="63"/>
        <v>0</v>
      </c>
      <c r="Y36" s="47">
        <f t="shared" ca="1" si="64"/>
        <v>0</v>
      </c>
      <c r="Z36" s="47">
        <f t="shared" ca="1" si="65"/>
        <v>0</v>
      </c>
      <c r="AA36" s="77">
        <f t="shared" ca="1" si="66"/>
        <v>0</v>
      </c>
      <c r="AB36" s="1">
        <f t="shared" ref="AB36:AB45" ca="1" si="67">+AB35-1</f>
        <v>65</v>
      </c>
      <c r="AC36" s="2"/>
    </row>
    <row r="37" spans="1:29" x14ac:dyDescent="0.25">
      <c r="A37" s="5">
        <v>42826</v>
      </c>
      <c r="B37" s="18"/>
      <c r="C37" s="18"/>
      <c r="D37" s="47">
        <f t="shared" si="48"/>
        <v>0</v>
      </c>
      <c r="E37" s="47">
        <f t="shared" si="49"/>
        <v>0</v>
      </c>
      <c r="F37" s="47">
        <f t="shared" si="50"/>
        <v>0</v>
      </c>
      <c r="G37" s="18"/>
      <c r="H37" s="48">
        <f t="shared" si="51"/>
        <v>0</v>
      </c>
      <c r="I37" s="48">
        <f t="shared" ca="1" si="52"/>
        <v>0</v>
      </c>
      <c r="J37" s="48">
        <f t="shared" ca="1" si="53"/>
        <v>0</v>
      </c>
      <c r="K37" s="48">
        <f t="shared" si="54"/>
        <v>0</v>
      </c>
      <c r="L37" s="56">
        <f t="shared" ca="1" si="55"/>
        <v>0</v>
      </c>
      <c r="M37" s="18"/>
      <c r="N37" s="56">
        <f t="shared" si="56"/>
        <v>0</v>
      </c>
      <c r="O37" s="18"/>
      <c r="P37" s="56">
        <f t="shared" si="57"/>
        <v>0</v>
      </c>
      <c r="Q37" s="56">
        <f t="shared" si="58"/>
        <v>0</v>
      </c>
      <c r="R37" s="56">
        <f t="shared" ca="1" si="59"/>
        <v>0</v>
      </c>
      <c r="S37" s="56">
        <f t="shared" ca="1" si="60"/>
        <v>0</v>
      </c>
      <c r="T37" s="17"/>
      <c r="U37" s="47">
        <f t="shared" si="61"/>
        <v>0</v>
      </c>
      <c r="V37" s="17"/>
      <c r="W37" s="47">
        <f t="shared" si="62"/>
        <v>0</v>
      </c>
      <c r="X37" s="47">
        <f t="shared" ca="1" si="63"/>
        <v>0</v>
      </c>
      <c r="Y37" s="47">
        <f t="shared" ca="1" si="64"/>
        <v>0</v>
      </c>
      <c r="Z37" s="47">
        <f t="shared" ca="1" si="65"/>
        <v>0</v>
      </c>
      <c r="AA37" s="77">
        <f t="shared" ca="1" si="66"/>
        <v>0</v>
      </c>
      <c r="AB37" s="1">
        <f t="shared" ca="1" si="67"/>
        <v>64</v>
      </c>
      <c r="AC37" s="2"/>
    </row>
    <row r="38" spans="1:29" x14ac:dyDescent="0.25">
      <c r="A38" s="5">
        <v>42856</v>
      </c>
      <c r="B38" s="18"/>
      <c r="C38" s="18"/>
      <c r="D38" s="47">
        <f t="shared" si="48"/>
        <v>0</v>
      </c>
      <c r="E38" s="47">
        <f t="shared" si="49"/>
        <v>0</v>
      </c>
      <c r="F38" s="47">
        <f t="shared" si="50"/>
        <v>0</v>
      </c>
      <c r="G38" s="18"/>
      <c r="H38" s="48">
        <f t="shared" si="51"/>
        <v>0</v>
      </c>
      <c r="I38" s="48">
        <f t="shared" ca="1" si="52"/>
        <v>0</v>
      </c>
      <c r="J38" s="48">
        <f t="shared" ca="1" si="53"/>
        <v>0</v>
      </c>
      <c r="K38" s="48">
        <f t="shared" si="54"/>
        <v>0</v>
      </c>
      <c r="L38" s="56">
        <f t="shared" ca="1" si="55"/>
        <v>0</v>
      </c>
      <c r="M38" s="18"/>
      <c r="N38" s="56">
        <f t="shared" si="56"/>
        <v>0</v>
      </c>
      <c r="O38" s="18"/>
      <c r="P38" s="56">
        <f t="shared" si="57"/>
        <v>0</v>
      </c>
      <c r="Q38" s="56">
        <f t="shared" si="58"/>
        <v>0</v>
      </c>
      <c r="R38" s="56">
        <f t="shared" ca="1" si="59"/>
        <v>0</v>
      </c>
      <c r="S38" s="56">
        <f t="shared" ca="1" si="60"/>
        <v>0</v>
      </c>
      <c r="T38" s="17"/>
      <c r="U38" s="47">
        <f t="shared" si="61"/>
        <v>0</v>
      </c>
      <c r="V38" s="17"/>
      <c r="W38" s="47">
        <f t="shared" si="62"/>
        <v>0</v>
      </c>
      <c r="X38" s="47">
        <f t="shared" ca="1" si="63"/>
        <v>0</v>
      </c>
      <c r="Y38" s="47">
        <f t="shared" ca="1" si="64"/>
        <v>0</v>
      </c>
      <c r="Z38" s="47">
        <f t="shared" ca="1" si="65"/>
        <v>0</v>
      </c>
      <c r="AA38" s="77">
        <f t="shared" ca="1" si="66"/>
        <v>0</v>
      </c>
      <c r="AB38" s="1">
        <f t="shared" ca="1" si="67"/>
        <v>63</v>
      </c>
      <c r="AC38" s="2"/>
    </row>
    <row r="39" spans="1:29" x14ac:dyDescent="0.25">
      <c r="A39" s="5">
        <v>42887</v>
      </c>
      <c r="B39" s="18"/>
      <c r="C39" s="18"/>
      <c r="D39" s="47">
        <f t="shared" si="48"/>
        <v>0</v>
      </c>
      <c r="E39" s="47">
        <f t="shared" si="49"/>
        <v>0</v>
      </c>
      <c r="F39" s="47">
        <f t="shared" si="50"/>
        <v>0</v>
      </c>
      <c r="G39" s="18"/>
      <c r="H39" s="48">
        <f t="shared" si="51"/>
        <v>0</v>
      </c>
      <c r="I39" s="48">
        <f t="shared" ca="1" si="52"/>
        <v>0</v>
      </c>
      <c r="J39" s="48">
        <f t="shared" ca="1" si="53"/>
        <v>0</v>
      </c>
      <c r="K39" s="48">
        <f t="shared" si="54"/>
        <v>0</v>
      </c>
      <c r="L39" s="56">
        <f t="shared" ca="1" si="55"/>
        <v>0</v>
      </c>
      <c r="M39" s="18"/>
      <c r="N39" s="56">
        <f t="shared" si="56"/>
        <v>0</v>
      </c>
      <c r="O39" s="18"/>
      <c r="P39" s="56">
        <f t="shared" si="57"/>
        <v>0</v>
      </c>
      <c r="Q39" s="56">
        <f t="shared" si="58"/>
        <v>0</v>
      </c>
      <c r="R39" s="56">
        <f t="shared" ca="1" si="59"/>
        <v>0</v>
      </c>
      <c r="S39" s="56">
        <f t="shared" ca="1" si="60"/>
        <v>0</v>
      </c>
      <c r="T39" s="17"/>
      <c r="U39" s="47">
        <f t="shared" si="61"/>
        <v>0</v>
      </c>
      <c r="V39" s="17"/>
      <c r="W39" s="47">
        <f t="shared" si="62"/>
        <v>0</v>
      </c>
      <c r="X39" s="47">
        <f t="shared" ca="1" si="63"/>
        <v>0</v>
      </c>
      <c r="Y39" s="47">
        <f t="shared" ca="1" si="64"/>
        <v>0</v>
      </c>
      <c r="Z39" s="47">
        <f t="shared" ca="1" si="65"/>
        <v>0</v>
      </c>
      <c r="AA39" s="77">
        <f t="shared" ca="1" si="66"/>
        <v>0</v>
      </c>
      <c r="AB39" s="1">
        <f t="shared" ca="1" si="67"/>
        <v>62</v>
      </c>
      <c r="AC39" s="2"/>
    </row>
    <row r="40" spans="1:29" x14ac:dyDescent="0.25">
      <c r="A40" s="5">
        <v>42917</v>
      </c>
      <c r="B40" s="18"/>
      <c r="C40" s="18"/>
      <c r="D40" s="47">
        <f t="shared" si="48"/>
        <v>0</v>
      </c>
      <c r="E40" s="47">
        <f t="shared" si="49"/>
        <v>0</v>
      </c>
      <c r="F40" s="47">
        <f t="shared" si="50"/>
        <v>0</v>
      </c>
      <c r="G40" s="18"/>
      <c r="H40" s="48">
        <f t="shared" si="51"/>
        <v>0</v>
      </c>
      <c r="I40" s="48">
        <f t="shared" ca="1" si="52"/>
        <v>0</v>
      </c>
      <c r="J40" s="48">
        <f t="shared" ca="1" si="53"/>
        <v>0</v>
      </c>
      <c r="K40" s="48">
        <f t="shared" si="54"/>
        <v>0</v>
      </c>
      <c r="L40" s="56">
        <f t="shared" ca="1" si="55"/>
        <v>0</v>
      </c>
      <c r="M40" s="18"/>
      <c r="N40" s="56">
        <f t="shared" si="56"/>
        <v>0</v>
      </c>
      <c r="O40" s="18"/>
      <c r="P40" s="56">
        <f t="shared" si="57"/>
        <v>0</v>
      </c>
      <c r="Q40" s="56">
        <f t="shared" si="58"/>
        <v>0</v>
      </c>
      <c r="R40" s="56">
        <f t="shared" ca="1" si="59"/>
        <v>0</v>
      </c>
      <c r="S40" s="56">
        <f t="shared" ca="1" si="60"/>
        <v>0</v>
      </c>
      <c r="T40" s="17"/>
      <c r="U40" s="47">
        <f t="shared" si="61"/>
        <v>0</v>
      </c>
      <c r="V40" s="17"/>
      <c r="W40" s="47">
        <f t="shared" si="62"/>
        <v>0</v>
      </c>
      <c r="X40" s="47">
        <f t="shared" ca="1" si="63"/>
        <v>0</v>
      </c>
      <c r="Y40" s="47">
        <f t="shared" ca="1" si="64"/>
        <v>0</v>
      </c>
      <c r="Z40" s="47">
        <f t="shared" ca="1" si="65"/>
        <v>0</v>
      </c>
      <c r="AA40" s="77">
        <f t="shared" ca="1" si="66"/>
        <v>0</v>
      </c>
      <c r="AB40" s="1">
        <f t="shared" ca="1" si="67"/>
        <v>61</v>
      </c>
      <c r="AC40" s="2"/>
    </row>
    <row r="41" spans="1:29" x14ac:dyDescent="0.25">
      <c r="A41" s="5">
        <v>42948</v>
      </c>
      <c r="B41" s="18"/>
      <c r="C41" s="18"/>
      <c r="D41" s="47">
        <f t="shared" si="48"/>
        <v>0</v>
      </c>
      <c r="E41" s="47">
        <f t="shared" si="49"/>
        <v>0</v>
      </c>
      <c r="F41" s="47">
        <f t="shared" si="50"/>
        <v>0</v>
      </c>
      <c r="G41" s="18"/>
      <c r="H41" s="48">
        <f t="shared" si="51"/>
        <v>0</v>
      </c>
      <c r="I41" s="48">
        <f t="shared" ca="1" si="52"/>
        <v>0</v>
      </c>
      <c r="J41" s="48">
        <f t="shared" ca="1" si="53"/>
        <v>0</v>
      </c>
      <c r="K41" s="48">
        <f t="shared" si="54"/>
        <v>0</v>
      </c>
      <c r="L41" s="56">
        <f t="shared" ca="1" si="55"/>
        <v>0</v>
      </c>
      <c r="M41" s="18"/>
      <c r="N41" s="56">
        <f t="shared" si="56"/>
        <v>0</v>
      </c>
      <c r="O41" s="18"/>
      <c r="P41" s="56">
        <f t="shared" si="57"/>
        <v>0</v>
      </c>
      <c r="Q41" s="56">
        <f t="shared" si="58"/>
        <v>0</v>
      </c>
      <c r="R41" s="56">
        <f t="shared" ca="1" si="59"/>
        <v>0</v>
      </c>
      <c r="S41" s="56">
        <f t="shared" ca="1" si="60"/>
        <v>0</v>
      </c>
      <c r="T41" s="17"/>
      <c r="U41" s="47">
        <f t="shared" si="61"/>
        <v>0</v>
      </c>
      <c r="V41" s="17"/>
      <c r="W41" s="47">
        <f t="shared" si="62"/>
        <v>0</v>
      </c>
      <c r="X41" s="47">
        <f t="shared" ca="1" si="63"/>
        <v>0</v>
      </c>
      <c r="Y41" s="47">
        <f t="shared" ca="1" si="64"/>
        <v>0</v>
      </c>
      <c r="Z41" s="47">
        <f t="shared" ca="1" si="65"/>
        <v>0</v>
      </c>
      <c r="AA41" s="77">
        <f t="shared" ca="1" si="66"/>
        <v>0</v>
      </c>
      <c r="AB41" s="1">
        <f t="shared" ca="1" si="67"/>
        <v>60</v>
      </c>
      <c r="AC41" s="2"/>
    </row>
    <row r="42" spans="1:29" x14ac:dyDescent="0.25">
      <c r="A42" s="5">
        <v>42979</v>
      </c>
      <c r="B42" s="18"/>
      <c r="C42" s="18"/>
      <c r="D42" s="47">
        <f t="shared" si="48"/>
        <v>0</v>
      </c>
      <c r="E42" s="47">
        <f t="shared" si="49"/>
        <v>0</v>
      </c>
      <c r="F42" s="47">
        <f t="shared" si="50"/>
        <v>0</v>
      </c>
      <c r="G42" s="18"/>
      <c r="H42" s="48">
        <f t="shared" si="51"/>
        <v>0</v>
      </c>
      <c r="I42" s="48">
        <f t="shared" ca="1" si="52"/>
        <v>0</v>
      </c>
      <c r="J42" s="48">
        <f t="shared" ca="1" si="53"/>
        <v>0</v>
      </c>
      <c r="K42" s="48">
        <f t="shared" si="54"/>
        <v>0</v>
      </c>
      <c r="L42" s="56">
        <f t="shared" ca="1" si="55"/>
        <v>0</v>
      </c>
      <c r="M42" s="18"/>
      <c r="N42" s="56">
        <f t="shared" si="56"/>
        <v>0</v>
      </c>
      <c r="O42" s="18"/>
      <c r="P42" s="56">
        <f t="shared" si="57"/>
        <v>0</v>
      </c>
      <c r="Q42" s="56">
        <f t="shared" si="58"/>
        <v>0</v>
      </c>
      <c r="R42" s="56">
        <f t="shared" ca="1" si="59"/>
        <v>0</v>
      </c>
      <c r="S42" s="56">
        <f t="shared" ca="1" si="60"/>
        <v>0</v>
      </c>
      <c r="T42" s="17"/>
      <c r="U42" s="47">
        <f t="shared" si="61"/>
        <v>0</v>
      </c>
      <c r="V42" s="17"/>
      <c r="W42" s="47">
        <f t="shared" si="62"/>
        <v>0</v>
      </c>
      <c r="X42" s="47">
        <f t="shared" ca="1" si="63"/>
        <v>0</v>
      </c>
      <c r="Y42" s="47">
        <f t="shared" ca="1" si="64"/>
        <v>0</v>
      </c>
      <c r="Z42" s="47">
        <f t="shared" ca="1" si="65"/>
        <v>0</v>
      </c>
      <c r="AA42" s="77">
        <f t="shared" ca="1" si="66"/>
        <v>0</v>
      </c>
      <c r="AB42" s="1">
        <f t="shared" ca="1" si="67"/>
        <v>59</v>
      </c>
      <c r="AC42" s="2"/>
    </row>
    <row r="43" spans="1:29" x14ac:dyDescent="0.25">
      <c r="A43" s="5">
        <v>43009</v>
      </c>
      <c r="B43" s="18"/>
      <c r="C43" s="18"/>
      <c r="D43" s="47">
        <f t="shared" si="48"/>
        <v>0</v>
      </c>
      <c r="E43" s="47">
        <f t="shared" si="49"/>
        <v>0</v>
      </c>
      <c r="F43" s="47">
        <f t="shared" si="50"/>
        <v>0</v>
      </c>
      <c r="G43" s="18"/>
      <c r="H43" s="48">
        <f t="shared" si="51"/>
        <v>0</v>
      </c>
      <c r="I43" s="48">
        <f t="shared" ca="1" si="52"/>
        <v>0</v>
      </c>
      <c r="J43" s="48">
        <f t="shared" ca="1" si="53"/>
        <v>0</v>
      </c>
      <c r="K43" s="48">
        <f t="shared" si="54"/>
        <v>0</v>
      </c>
      <c r="L43" s="56">
        <f t="shared" ca="1" si="55"/>
        <v>0</v>
      </c>
      <c r="M43" s="18"/>
      <c r="N43" s="56">
        <f t="shared" si="56"/>
        <v>0</v>
      </c>
      <c r="O43" s="18"/>
      <c r="P43" s="56">
        <f t="shared" si="57"/>
        <v>0</v>
      </c>
      <c r="Q43" s="56">
        <f t="shared" si="58"/>
        <v>0</v>
      </c>
      <c r="R43" s="56">
        <f t="shared" ca="1" si="59"/>
        <v>0</v>
      </c>
      <c r="S43" s="56">
        <f t="shared" ca="1" si="60"/>
        <v>0</v>
      </c>
      <c r="T43" s="17"/>
      <c r="U43" s="47">
        <f t="shared" si="61"/>
        <v>0</v>
      </c>
      <c r="V43" s="17"/>
      <c r="W43" s="47">
        <f t="shared" si="62"/>
        <v>0</v>
      </c>
      <c r="X43" s="47">
        <f t="shared" ca="1" si="63"/>
        <v>0</v>
      </c>
      <c r="Y43" s="47">
        <f t="shared" ca="1" si="64"/>
        <v>0</v>
      </c>
      <c r="Z43" s="47">
        <f t="shared" ca="1" si="65"/>
        <v>0</v>
      </c>
      <c r="AA43" s="77">
        <f t="shared" ca="1" si="66"/>
        <v>0</v>
      </c>
      <c r="AB43" s="1">
        <f t="shared" ca="1" si="67"/>
        <v>58</v>
      </c>
      <c r="AC43" s="2"/>
    </row>
    <row r="44" spans="1:29" x14ac:dyDescent="0.25">
      <c r="A44" s="5">
        <v>43040</v>
      </c>
      <c r="B44" s="18"/>
      <c r="C44" s="18"/>
      <c r="D44" s="47">
        <f t="shared" si="48"/>
        <v>0</v>
      </c>
      <c r="E44" s="47">
        <f t="shared" si="49"/>
        <v>0</v>
      </c>
      <c r="F44" s="47">
        <f t="shared" si="50"/>
        <v>0</v>
      </c>
      <c r="G44" s="18"/>
      <c r="H44" s="48">
        <f t="shared" si="51"/>
        <v>0</v>
      </c>
      <c r="I44" s="48">
        <f t="shared" ca="1" si="52"/>
        <v>0</v>
      </c>
      <c r="J44" s="48">
        <f t="shared" ca="1" si="53"/>
        <v>0</v>
      </c>
      <c r="K44" s="48">
        <f t="shared" si="54"/>
        <v>0</v>
      </c>
      <c r="L44" s="56">
        <f t="shared" ca="1" si="55"/>
        <v>0</v>
      </c>
      <c r="M44" s="18"/>
      <c r="N44" s="56">
        <f t="shared" si="56"/>
        <v>0</v>
      </c>
      <c r="O44" s="18"/>
      <c r="P44" s="56">
        <f t="shared" si="57"/>
        <v>0</v>
      </c>
      <c r="Q44" s="56">
        <f t="shared" si="58"/>
        <v>0</v>
      </c>
      <c r="R44" s="56">
        <f t="shared" ca="1" si="59"/>
        <v>0</v>
      </c>
      <c r="S44" s="56">
        <f t="shared" ca="1" si="60"/>
        <v>0</v>
      </c>
      <c r="T44" s="17"/>
      <c r="U44" s="47">
        <f t="shared" si="61"/>
        <v>0</v>
      </c>
      <c r="V44" s="17"/>
      <c r="W44" s="47">
        <f t="shared" si="62"/>
        <v>0</v>
      </c>
      <c r="X44" s="47">
        <f t="shared" ca="1" si="63"/>
        <v>0</v>
      </c>
      <c r="Y44" s="47">
        <f t="shared" ca="1" si="64"/>
        <v>0</v>
      </c>
      <c r="Z44" s="47">
        <f t="shared" ca="1" si="65"/>
        <v>0</v>
      </c>
      <c r="AA44" s="77">
        <f t="shared" ca="1" si="66"/>
        <v>0</v>
      </c>
      <c r="AB44" s="1">
        <f t="shared" ca="1" si="67"/>
        <v>57</v>
      </c>
      <c r="AC44" s="2"/>
    </row>
    <row r="45" spans="1:29" x14ac:dyDescent="0.25">
      <c r="A45" s="5">
        <v>43070</v>
      </c>
      <c r="B45" s="18"/>
      <c r="C45" s="18"/>
      <c r="D45" s="47">
        <f t="shared" si="48"/>
        <v>0</v>
      </c>
      <c r="E45" s="47">
        <f t="shared" si="49"/>
        <v>0</v>
      </c>
      <c r="F45" s="47">
        <f t="shared" si="50"/>
        <v>0</v>
      </c>
      <c r="G45" s="18"/>
      <c r="H45" s="48">
        <f t="shared" si="51"/>
        <v>0</v>
      </c>
      <c r="I45" s="48">
        <f t="shared" ca="1" si="52"/>
        <v>0</v>
      </c>
      <c r="J45" s="48">
        <f t="shared" ca="1" si="53"/>
        <v>0</v>
      </c>
      <c r="K45" s="48">
        <f t="shared" si="54"/>
        <v>0</v>
      </c>
      <c r="L45" s="56">
        <f t="shared" ca="1" si="55"/>
        <v>0</v>
      </c>
      <c r="M45" s="18"/>
      <c r="N45" s="56">
        <f t="shared" si="56"/>
        <v>0</v>
      </c>
      <c r="O45" s="18"/>
      <c r="P45" s="56">
        <f t="shared" si="57"/>
        <v>0</v>
      </c>
      <c r="Q45" s="56">
        <f t="shared" si="58"/>
        <v>0</v>
      </c>
      <c r="R45" s="56">
        <f t="shared" ca="1" si="59"/>
        <v>0</v>
      </c>
      <c r="S45" s="56">
        <f t="shared" ca="1" si="60"/>
        <v>0</v>
      </c>
      <c r="T45" s="17"/>
      <c r="U45" s="47">
        <f t="shared" si="61"/>
        <v>0</v>
      </c>
      <c r="V45" s="17"/>
      <c r="W45" s="47">
        <f t="shared" si="62"/>
        <v>0</v>
      </c>
      <c r="X45" s="47">
        <f t="shared" ca="1" si="63"/>
        <v>0</v>
      </c>
      <c r="Y45" s="47">
        <f t="shared" ca="1" si="64"/>
        <v>0</v>
      </c>
      <c r="Z45" s="47">
        <f t="shared" ca="1" si="65"/>
        <v>0</v>
      </c>
      <c r="AA45" s="77">
        <f t="shared" ca="1" si="66"/>
        <v>0</v>
      </c>
      <c r="AB45" s="1">
        <f t="shared" ca="1" si="67"/>
        <v>56</v>
      </c>
      <c r="AC45" s="2"/>
    </row>
    <row r="46" spans="1:29" ht="16.5" thickBot="1" x14ac:dyDescent="0.3">
      <c r="A46" s="50" t="s">
        <v>21</v>
      </c>
      <c r="B46" s="51">
        <f t="shared" ref="B46:K46" si="68">SUM(B34:B45)</f>
        <v>0</v>
      </c>
      <c r="C46" s="51">
        <f t="shared" si="68"/>
        <v>0</v>
      </c>
      <c r="D46" s="51">
        <f t="shared" si="68"/>
        <v>0</v>
      </c>
      <c r="E46" s="51">
        <f t="shared" si="68"/>
        <v>0</v>
      </c>
      <c r="F46" s="51">
        <f t="shared" si="68"/>
        <v>0</v>
      </c>
      <c r="G46" s="51">
        <f t="shared" si="68"/>
        <v>0</v>
      </c>
      <c r="H46" s="52">
        <f t="shared" si="68"/>
        <v>0</v>
      </c>
      <c r="I46" s="52">
        <f t="shared" ca="1" si="68"/>
        <v>0</v>
      </c>
      <c r="J46" s="52">
        <f t="shared" ca="1" si="68"/>
        <v>0</v>
      </c>
      <c r="K46" s="52">
        <f t="shared" si="68"/>
        <v>0</v>
      </c>
      <c r="L46" s="52">
        <f t="shared" ref="L46:AA46" ca="1" si="69">SUM(L34:L45)</f>
        <v>0</v>
      </c>
      <c r="M46" s="52">
        <f t="shared" si="69"/>
        <v>0</v>
      </c>
      <c r="N46" s="52">
        <f t="shared" si="69"/>
        <v>0</v>
      </c>
      <c r="O46" s="52">
        <f t="shared" si="69"/>
        <v>0</v>
      </c>
      <c r="P46" s="52">
        <f t="shared" si="69"/>
        <v>0</v>
      </c>
      <c r="Q46" s="52">
        <f t="shared" si="69"/>
        <v>0</v>
      </c>
      <c r="R46" s="52">
        <f t="shared" ca="1" si="69"/>
        <v>0</v>
      </c>
      <c r="S46" s="52">
        <f t="shared" ca="1" si="69"/>
        <v>0</v>
      </c>
      <c r="T46" s="52">
        <f t="shared" si="69"/>
        <v>0</v>
      </c>
      <c r="U46" s="51">
        <f t="shared" si="69"/>
        <v>0</v>
      </c>
      <c r="V46" s="52">
        <f t="shared" si="69"/>
        <v>0</v>
      </c>
      <c r="W46" s="51">
        <f t="shared" si="69"/>
        <v>0</v>
      </c>
      <c r="X46" s="51">
        <f t="shared" ca="1" si="69"/>
        <v>0</v>
      </c>
      <c r="Y46" s="51">
        <f t="shared" ca="1" si="69"/>
        <v>0</v>
      </c>
      <c r="Z46" s="51">
        <f t="shared" ca="1" si="69"/>
        <v>0</v>
      </c>
      <c r="AA46" s="76">
        <f t="shared" ca="1" si="69"/>
        <v>0</v>
      </c>
      <c r="AC46" s="2"/>
    </row>
    <row r="47" spans="1:29" ht="16.5" thickTop="1" x14ac:dyDescent="0.25">
      <c r="A47" s="5">
        <v>43101</v>
      </c>
      <c r="B47" s="18"/>
      <c r="C47" s="18"/>
      <c r="D47" s="47">
        <f t="shared" ref="D47:D58" si="70">B47*0.05</f>
        <v>0</v>
      </c>
      <c r="E47" s="47">
        <f t="shared" ref="E47:E58" si="71">C47*0.045</f>
        <v>0</v>
      </c>
      <c r="F47" s="47">
        <f t="shared" ref="F47:F58" si="72">D47+E47</f>
        <v>0</v>
      </c>
      <c r="G47" s="18"/>
      <c r="H47" s="48">
        <f t="shared" ref="H47:H58" si="73">+F47-G47</f>
        <v>0</v>
      </c>
      <c r="I47" s="48">
        <f ca="1">IF(ISERR(AB47)=1,0,IF(AB47&gt;4,ROUND(H47*0.25,0),IF(AB47&lt;1,0,ROUND(H47*AB47/20,0))))</f>
        <v>0</v>
      </c>
      <c r="J47" s="48">
        <f t="shared" ref="J47:J58" ca="1" si="74">IF($AD$60=1,0,ROUND(H47*AB47*0.0125,0))</f>
        <v>0</v>
      </c>
      <c r="K47" s="48">
        <f t="shared" ref="K47:K58" si="75">IF(F47=0,0,ROUND(IF(AB47&gt;1,IF(H47&gt;200,0.05*H47,10),0),0))</f>
        <v>0</v>
      </c>
      <c r="L47" s="56">
        <f t="shared" ref="L47:L58" ca="1" si="76">+H47+I47+J47+K47</f>
        <v>0</v>
      </c>
      <c r="M47" s="18"/>
      <c r="N47" s="56">
        <f t="shared" ref="N47:N58" si="77">M47*0.002495</f>
        <v>0</v>
      </c>
      <c r="O47" s="18"/>
      <c r="P47" s="56">
        <f t="shared" ref="P47:P58" si="78">N47-O47</f>
        <v>0</v>
      </c>
      <c r="Q47" s="56">
        <f t="shared" ref="Q47:Q58" si="79">P47*0.0125</f>
        <v>0</v>
      </c>
      <c r="R47" s="56">
        <f t="shared" ref="R47:R58" ca="1" si="80">IF(ISERR(AB47)=1,0,IF(AB47&gt;4,ROUND(P47*0.25,0),IF(AB47&lt;1,0,ROUND(P47*AB47/20,0))))</f>
        <v>0</v>
      </c>
      <c r="S47" s="56">
        <f t="shared" ref="S47:S58" ca="1" si="81">P47+Q47+R47</f>
        <v>0</v>
      </c>
      <c r="T47" s="17"/>
      <c r="U47" s="47">
        <f t="shared" ref="U47:U58" si="82">T47*0.03</f>
        <v>0</v>
      </c>
      <c r="V47" s="17"/>
      <c r="W47" s="47">
        <f t="shared" ref="W47:W58" si="83">U47-V47</f>
        <v>0</v>
      </c>
      <c r="X47" s="47">
        <f t="shared" ref="X47:X58" ca="1" si="84">IF($AD$60=1,0,ROUND(W47*AB47*0.0125,0))</f>
        <v>0</v>
      </c>
      <c r="Y47" s="47">
        <f t="shared" ref="Y47:Y58" ca="1" si="85">(X47+W47)*0.2</f>
        <v>0</v>
      </c>
      <c r="Z47" s="47">
        <f t="shared" ref="Z47:Z58" ca="1" si="86">W47+X47+Y47</f>
        <v>0</v>
      </c>
      <c r="AA47" s="77">
        <f t="shared" ref="AA47:AA58" ca="1" si="87">+H47+I47+J47+K47</f>
        <v>0</v>
      </c>
      <c r="AB47" s="1">
        <f ca="1">+AB45-1</f>
        <v>55</v>
      </c>
      <c r="AC47" s="2"/>
    </row>
    <row r="48" spans="1:29" x14ac:dyDescent="0.25">
      <c r="A48" s="5">
        <v>43132</v>
      </c>
      <c r="B48" s="18"/>
      <c r="C48" s="18"/>
      <c r="D48" s="47">
        <f t="shared" si="70"/>
        <v>0</v>
      </c>
      <c r="E48" s="47">
        <f t="shared" si="71"/>
        <v>0</v>
      </c>
      <c r="F48" s="47">
        <f t="shared" si="72"/>
        <v>0</v>
      </c>
      <c r="G48" s="18"/>
      <c r="H48" s="48">
        <f t="shared" si="73"/>
        <v>0</v>
      </c>
      <c r="I48" s="48">
        <f t="shared" ref="I48:I58" ca="1" si="88">IF(ISERR(AB48)=1,0,IF(AB48&gt;4,ROUND(H48*0.25,0),IF(AB48&lt;1,0,ROUND(H48*AB48/20,0))))</f>
        <v>0</v>
      </c>
      <c r="J48" s="48">
        <f t="shared" ca="1" si="74"/>
        <v>0</v>
      </c>
      <c r="K48" s="48">
        <f t="shared" si="75"/>
        <v>0</v>
      </c>
      <c r="L48" s="56">
        <f t="shared" ca="1" si="76"/>
        <v>0</v>
      </c>
      <c r="M48" s="18"/>
      <c r="N48" s="56">
        <f t="shared" si="77"/>
        <v>0</v>
      </c>
      <c r="O48" s="18"/>
      <c r="P48" s="56">
        <f t="shared" si="78"/>
        <v>0</v>
      </c>
      <c r="Q48" s="56">
        <f t="shared" si="79"/>
        <v>0</v>
      </c>
      <c r="R48" s="56">
        <f t="shared" ca="1" si="80"/>
        <v>0</v>
      </c>
      <c r="S48" s="56">
        <f t="shared" ca="1" si="81"/>
        <v>0</v>
      </c>
      <c r="T48" s="17"/>
      <c r="U48" s="47">
        <f t="shared" si="82"/>
        <v>0</v>
      </c>
      <c r="V48" s="17"/>
      <c r="W48" s="47">
        <f t="shared" si="83"/>
        <v>0</v>
      </c>
      <c r="X48" s="47">
        <f t="shared" ca="1" si="84"/>
        <v>0</v>
      </c>
      <c r="Y48" s="47">
        <f t="shared" ca="1" si="85"/>
        <v>0</v>
      </c>
      <c r="Z48" s="47">
        <f t="shared" ca="1" si="86"/>
        <v>0</v>
      </c>
      <c r="AA48" s="77">
        <f t="shared" ca="1" si="87"/>
        <v>0</v>
      </c>
      <c r="AB48" s="1">
        <f ca="1">+AB47-1</f>
        <v>54</v>
      </c>
      <c r="AC48" s="2"/>
    </row>
    <row r="49" spans="1:29" x14ac:dyDescent="0.25">
      <c r="A49" s="5">
        <v>43160</v>
      </c>
      <c r="B49" s="18"/>
      <c r="C49" s="18"/>
      <c r="D49" s="47">
        <f t="shared" si="70"/>
        <v>0</v>
      </c>
      <c r="E49" s="47">
        <f t="shared" si="71"/>
        <v>0</v>
      </c>
      <c r="F49" s="47">
        <f t="shared" si="72"/>
        <v>0</v>
      </c>
      <c r="G49" s="18"/>
      <c r="H49" s="48">
        <f t="shared" si="73"/>
        <v>0</v>
      </c>
      <c r="I49" s="48">
        <f t="shared" ca="1" si="88"/>
        <v>0</v>
      </c>
      <c r="J49" s="48">
        <f t="shared" ca="1" si="74"/>
        <v>0</v>
      </c>
      <c r="K49" s="48">
        <f t="shared" si="75"/>
        <v>0</v>
      </c>
      <c r="L49" s="56">
        <f t="shared" ca="1" si="76"/>
        <v>0</v>
      </c>
      <c r="M49" s="18"/>
      <c r="N49" s="56">
        <f t="shared" si="77"/>
        <v>0</v>
      </c>
      <c r="O49" s="18"/>
      <c r="P49" s="56">
        <f t="shared" si="78"/>
        <v>0</v>
      </c>
      <c r="Q49" s="56">
        <f t="shared" si="79"/>
        <v>0</v>
      </c>
      <c r="R49" s="56">
        <f t="shared" ca="1" si="80"/>
        <v>0</v>
      </c>
      <c r="S49" s="56">
        <f t="shared" ca="1" si="81"/>
        <v>0</v>
      </c>
      <c r="T49" s="17"/>
      <c r="U49" s="47">
        <f t="shared" si="82"/>
        <v>0</v>
      </c>
      <c r="V49" s="17"/>
      <c r="W49" s="47">
        <f t="shared" si="83"/>
        <v>0</v>
      </c>
      <c r="X49" s="47">
        <f t="shared" ca="1" si="84"/>
        <v>0</v>
      </c>
      <c r="Y49" s="47">
        <f t="shared" ca="1" si="85"/>
        <v>0</v>
      </c>
      <c r="Z49" s="47">
        <f t="shared" ca="1" si="86"/>
        <v>0</v>
      </c>
      <c r="AA49" s="77">
        <f t="shared" ca="1" si="87"/>
        <v>0</v>
      </c>
      <c r="AB49" s="1">
        <f ca="1">+AB48-1</f>
        <v>53</v>
      </c>
      <c r="AC49" s="2"/>
    </row>
    <row r="50" spans="1:29" x14ac:dyDescent="0.25">
      <c r="A50" s="5">
        <v>43191</v>
      </c>
      <c r="B50" s="18"/>
      <c r="C50" s="18"/>
      <c r="D50" s="47">
        <f t="shared" si="70"/>
        <v>0</v>
      </c>
      <c r="E50" s="47">
        <f t="shared" si="71"/>
        <v>0</v>
      </c>
      <c r="F50" s="47">
        <f t="shared" si="72"/>
        <v>0</v>
      </c>
      <c r="G50" s="18"/>
      <c r="H50" s="48">
        <f t="shared" si="73"/>
        <v>0</v>
      </c>
      <c r="I50" s="48">
        <f t="shared" ca="1" si="88"/>
        <v>0</v>
      </c>
      <c r="J50" s="48">
        <f t="shared" ca="1" si="74"/>
        <v>0</v>
      </c>
      <c r="K50" s="48">
        <f t="shared" si="75"/>
        <v>0</v>
      </c>
      <c r="L50" s="56">
        <f t="shared" ca="1" si="76"/>
        <v>0</v>
      </c>
      <c r="M50" s="18"/>
      <c r="N50" s="56">
        <f t="shared" si="77"/>
        <v>0</v>
      </c>
      <c r="O50" s="18"/>
      <c r="P50" s="56">
        <f t="shared" si="78"/>
        <v>0</v>
      </c>
      <c r="Q50" s="56">
        <f t="shared" si="79"/>
        <v>0</v>
      </c>
      <c r="R50" s="56">
        <f t="shared" ca="1" si="80"/>
        <v>0</v>
      </c>
      <c r="S50" s="56">
        <f t="shared" ca="1" si="81"/>
        <v>0</v>
      </c>
      <c r="T50" s="17"/>
      <c r="U50" s="47">
        <f t="shared" si="82"/>
        <v>0</v>
      </c>
      <c r="V50" s="17"/>
      <c r="W50" s="47">
        <f t="shared" si="83"/>
        <v>0</v>
      </c>
      <c r="X50" s="47">
        <f t="shared" ca="1" si="84"/>
        <v>0</v>
      </c>
      <c r="Y50" s="47">
        <f t="shared" ca="1" si="85"/>
        <v>0</v>
      </c>
      <c r="Z50" s="47">
        <f t="shared" ca="1" si="86"/>
        <v>0</v>
      </c>
      <c r="AA50" s="77">
        <f t="shared" ca="1" si="87"/>
        <v>0</v>
      </c>
      <c r="AB50" s="1">
        <f ca="1">+AB49-1</f>
        <v>52</v>
      </c>
      <c r="AC50" s="2"/>
    </row>
    <row r="51" spans="1:29" x14ac:dyDescent="0.25">
      <c r="A51" s="5">
        <v>43221</v>
      </c>
      <c r="B51" s="18"/>
      <c r="C51" s="18"/>
      <c r="D51" s="47">
        <f t="shared" si="70"/>
        <v>0</v>
      </c>
      <c r="E51" s="47">
        <f t="shared" si="71"/>
        <v>0</v>
      </c>
      <c r="F51" s="47">
        <f t="shared" si="72"/>
        <v>0</v>
      </c>
      <c r="G51" s="18"/>
      <c r="H51" s="48">
        <f t="shared" si="73"/>
        <v>0</v>
      </c>
      <c r="I51" s="48">
        <f t="shared" ca="1" si="88"/>
        <v>0</v>
      </c>
      <c r="J51" s="48">
        <f t="shared" ca="1" si="74"/>
        <v>0</v>
      </c>
      <c r="K51" s="48">
        <f t="shared" si="75"/>
        <v>0</v>
      </c>
      <c r="L51" s="56">
        <f t="shared" ca="1" si="76"/>
        <v>0</v>
      </c>
      <c r="M51" s="18"/>
      <c r="N51" s="56">
        <f t="shared" si="77"/>
        <v>0</v>
      </c>
      <c r="O51" s="18"/>
      <c r="P51" s="56">
        <f t="shared" si="78"/>
        <v>0</v>
      </c>
      <c r="Q51" s="56">
        <f t="shared" si="79"/>
        <v>0</v>
      </c>
      <c r="R51" s="56">
        <f t="shared" ca="1" si="80"/>
        <v>0</v>
      </c>
      <c r="S51" s="56">
        <f t="shared" ca="1" si="81"/>
        <v>0</v>
      </c>
      <c r="T51" s="17"/>
      <c r="U51" s="47">
        <f t="shared" si="82"/>
        <v>0</v>
      </c>
      <c r="V51" s="17"/>
      <c r="W51" s="47">
        <f t="shared" si="83"/>
        <v>0</v>
      </c>
      <c r="X51" s="47">
        <f t="shared" ca="1" si="84"/>
        <v>0</v>
      </c>
      <c r="Y51" s="47">
        <f t="shared" ca="1" si="85"/>
        <v>0</v>
      </c>
      <c r="Z51" s="47">
        <f t="shared" ca="1" si="86"/>
        <v>0</v>
      </c>
      <c r="AA51" s="77">
        <f t="shared" ca="1" si="87"/>
        <v>0</v>
      </c>
      <c r="AB51" s="1">
        <f ca="1">+AB50-1</f>
        <v>51</v>
      </c>
      <c r="AC51" s="2"/>
    </row>
    <row r="52" spans="1:29" x14ac:dyDescent="0.25">
      <c r="A52" s="5">
        <v>43252</v>
      </c>
      <c r="B52" s="18"/>
      <c r="C52" s="18"/>
      <c r="D52" s="47">
        <f t="shared" si="70"/>
        <v>0</v>
      </c>
      <c r="E52" s="47">
        <f t="shared" si="71"/>
        <v>0</v>
      </c>
      <c r="F52" s="47">
        <f t="shared" si="72"/>
        <v>0</v>
      </c>
      <c r="G52" s="18"/>
      <c r="H52" s="48">
        <f t="shared" si="73"/>
        <v>0</v>
      </c>
      <c r="I52" s="48">
        <f t="shared" ca="1" si="88"/>
        <v>0</v>
      </c>
      <c r="J52" s="48">
        <f t="shared" ca="1" si="74"/>
        <v>0</v>
      </c>
      <c r="K52" s="48">
        <f t="shared" si="75"/>
        <v>0</v>
      </c>
      <c r="L52" s="56">
        <f t="shared" ca="1" si="76"/>
        <v>0</v>
      </c>
      <c r="M52" s="18"/>
      <c r="N52" s="56">
        <f t="shared" si="77"/>
        <v>0</v>
      </c>
      <c r="O52" s="18"/>
      <c r="P52" s="56">
        <f t="shared" si="78"/>
        <v>0</v>
      </c>
      <c r="Q52" s="56">
        <f t="shared" si="79"/>
        <v>0</v>
      </c>
      <c r="R52" s="56">
        <f t="shared" ca="1" si="80"/>
        <v>0</v>
      </c>
      <c r="S52" s="56">
        <f t="shared" ca="1" si="81"/>
        <v>0</v>
      </c>
      <c r="T52" s="17"/>
      <c r="U52" s="47">
        <f t="shared" si="82"/>
        <v>0</v>
      </c>
      <c r="V52" s="17"/>
      <c r="W52" s="47">
        <f t="shared" si="83"/>
        <v>0</v>
      </c>
      <c r="X52" s="47">
        <f t="shared" ca="1" si="84"/>
        <v>0</v>
      </c>
      <c r="Y52" s="47">
        <f t="shared" ca="1" si="85"/>
        <v>0</v>
      </c>
      <c r="Z52" s="47">
        <f t="shared" ca="1" si="86"/>
        <v>0</v>
      </c>
      <c r="AA52" s="77">
        <f t="shared" ca="1" si="87"/>
        <v>0</v>
      </c>
      <c r="AB52" s="1">
        <f t="shared" ref="AB52:AB58" ca="1" si="89">+AB51-1</f>
        <v>50</v>
      </c>
      <c r="AC52" s="2"/>
    </row>
    <row r="53" spans="1:29" x14ac:dyDescent="0.25">
      <c r="A53" s="5">
        <v>43282</v>
      </c>
      <c r="B53" s="18"/>
      <c r="C53" s="18"/>
      <c r="D53" s="47">
        <f t="shared" si="70"/>
        <v>0</v>
      </c>
      <c r="E53" s="47">
        <f t="shared" si="71"/>
        <v>0</v>
      </c>
      <c r="F53" s="47">
        <f t="shared" si="72"/>
        <v>0</v>
      </c>
      <c r="G53" s="18"/>
      <c r="H53" s="48">
        <f t="shared" si="73"/>
        <v>0</v>
      </c>
      <c r="I53" s="48">
        <f t="shared" ca="1" si="88"/>
        <v>0</v>
      </c>
      <c r="J53" s="48">
        <f t="shared" ca="1" si="74"/>
        <v>0</v>
      </c>
      <c r="K53" s="48">
        <f t="shared" si="75"/>
        <v>0</v>
      </c>
      <c r="L53" s="56">
        <f t="shared" ca="1" si="76"/>
        <v>0</v>
      </c>
      <c r="M53" s="18"/>
      <c r="N53" s="56">
        <f t="shared" si="77"/>
        <v>0</v>
      </c>
      <c r="O53" s="18"/>
      <c r="P53" s="56">
        <f t="shared" si="78"/>
        <v>0</v>
      </c>
      <c r="Q53" s="56">
        <f t="shared" si="79"/>
        <v>0</v>
      </c>
      <c r="R53" s="56">
        <f t="shared" ca="1" si="80"/>
        <v>0</v>
      </c>
      <c r="S53" s="56">
        <f t="shared" ca="1" si="81"/>
        <v>0</v>
      </c>
      <c r="T53" s="17"/>
      <c r="U53" s="47">
        <f t="shared" si="82"/>
        <v>0</v>
      </c>
      <c r="V53" s="17"/>
      <c r="W53" s="47">
        <f t="shared" si="83"/>
        <v>0</v>
      </c>
      <c r="X53" s="47">
        <f t="shared" ca="1" si="84"/>
        <v>0</v>
      </c>
      <c r="Y53" s="47">
        <f t="shared" ca="1" si="85"/>
        <v>0</v>
      </c>
      <c r="Z53" s="47">
        <f t="shared" ca="1" si="86"/>
        <v>0</v>
      </c>
      <c r="AA53" s="77">
        <f t="shared" ca="1" si="87"/>
        <v>0</v>
      </c>
      <c r="AB53" s="1">
        <f t="shared" ca="1" si="89"/>
        <v>49</v>
      </c>
      <c r="AC53" s="2"/>
    </row>
    <row r="54" spans="1:29" x14ac:dyDescent="0.25">
      <c r="A54" s="5">
        <v>43313</v>
      </c>
      <c r="B54" s="18"/>
      <c r="C54" s="18"/>
      <c r="D54" s="47">
        <f t="shared" si="70"/>
        <v>0</v>
      </c>
      <c r="E54" s="47">
        <f t="shared" si="71"/>
        <v>0</v>
      </c>
      <c r="F54" s="47">
        <f t="shared" si="72"/>
        <v>0</v>
      </c>
      <c r="G54" s="18"/>
      <c r="H54" s="48">
        <f t="shared" si="73"/>
        <v>0</v>
      </c>
      <c r="I54" s="48">
        <f t="shared" ca="1" si="88"/>
        <v>0</v>
      </c>
      <c r="J54" s="48">
        <f t="shared" ca="1" si="74"/>
        <v>0</v>
      </c>
      <c r="K54" s="48">
        <f t="shared" si="75"/>
        <v>0</v>
      </c>
      <c r="L54" s="56">
        <f t="shared" ca="1" si="76"/>
        <v>0</v>
      </c>
      <c r="M54" s="18"/>
      <c r="N54" s="56">
        <f t="shared" si="77"/>
        <v>0</v>
      </c>
      <c r="O54" s="18"/>
      <c r="P54" s="56">
        <f t="shared" si="78"/>
        <v>0</v>
      </c>
      <c r="Q54" s="56">
        <f t="shared" si="79"/>
        <v>0</v>
      </c>
      <c r="R54" s="56">
        <f t="shared" ca="1" si="80"/>
        <v>0</v>
      </c>
      <c r="S54" s="56">
        <f t="shared" ca="1" si="81"/>
        <v>0</v>
      </c>
      <c r="T54" s="17"/>
      <c r="U54" s="47">
        <f t="shared" si="82"/>
        <v>0</v>
      </c>
      <c r="V54" s="17"/>
      <c r="W54" s="47">
        <f t="shared" si="83"/>
        <v>0</v>
      </c>
      <c r="X54" s="47">
        <f t="shared" ca="1" si="84"/>
        <v>0</v>
      </c>
      <c r="Y54" s="47">
        <f t="shared" ca="1" si="85"/>
        <v>0</v>
      </c>
      <c r="Z54" s="47">
        <f t="shared" ca="1" si="86"/>
        <v>0</v>
      </c>
      <c r="AA54" s="77">
        <f t="shared" ca="1" si="87"/>
        <v>0</v>
      </c>
      <c r="AB54" s="1">
        <f t="shared" ca="1" si="89"/>
        <v>48</v>
      </c>
      <c r="AC54" s="2"/>
    </row>
    <row r="55" spans="1:29" x14ac:dyDescent="0.25">
      <c r="A55" s="5">
        <v>43344</v>
      </c>
      <c r="B55" s="18"/>
      <c r="C55" s="18"/>
      <c r="D55" s="47">
        <f t="shared" si="70"/>
        <v>0</v>
      </c>
      <c r="E55" s="47">
        <f t="shared" si="71"/>
        <v>0</v>
      </c>
      <c r="F55" s="47">
        <f t="shared" si="72"/>
        <v>0</v>
      </c>
      <c r="G55" s="18"/>
      <c r="H55" s="48">
        <f t="shared" si="73"/>
        <v>0</v>
      </c>
      <c r="I55" s="48">
        <f t="shared" ca="1" si="88"/>
        <v>0</v>
      </c>
      <c r="J55" s="48">
        <f t="shared" ca="1" si="74"/>
        <v>0</v>
      </c>
      <c r="K55" s="48">
        <f t="shared" si="75"/>
        <v>0</v>
      </c>
      <c r="L55" s="56">
        <f t="shared" ca="1" si="76"/>
        <v>0</v>
      </c>
      <c r="M55" s="18"/>
      <c r="N55" s="56">
        <f t="shared" si="77"/>
        <v>0</v>
      </c>
      <c r="O55" s="18"/>
      <c r="P55" s="56">
        <f t="shared" si="78"/>
        <v>0</v>
      </c>
      <c r="Q55" s="56">
        <f t="shared" si="79"/>
        <v>0</v>
      </c>
      <c r="R55" s="56">
        <f t="shared" ca="1" si="80"/>
        <v>0</v>
      </c>
      <c r="S55" s="56">
        <f t="shared" ca="1" si="81"/>
        <v>0</v>
      </c>
      <c r="T55" s="17"/>
      <c r="U55" s="47">
        <f t="shared" si="82"/>
        <v>0</v>
      </c>
      <c r="V55" s="17"/>
      <c r="W55" s="47">
        <f t="shared" si="83"/>
        <v>0</v>
      </c>
      <c r="X55" s="47">
        <f t="shared" ca="1" si="84"/>
        <v>0</v>
      </c>
      <c r="Y55" s="47">
        <f t="shared" ca="1" si="85"/>
        <v>0</v>
      </c>
      <c r="Z55" s="47">
        <f t="shared" ca="1" si="86"/>
        <v>0</v>
      </c>
      <c r="AA55" s="77">
        <f t="shared" ca="1" si="87"/>
        <v>0</v>
      </c>
      <c r="AB55" s="1">
        <f t="shared" ca="1" si="89"/>
        <v>47</v>
      </c>
      <c r="AC55" s="2"/>
    </row>
    <row r="56" spans="1:29" x14ac:dyDescent="0.25">
      <c r="A56" s="5">
        <v>43374</v>
      </c>
      <c r="B56" s="18"/>
      <c r="C56" s="18"/>
      <c r="D56" s="47">
        <f t="shared" si="70"/>
        <v>0</v>
      </c>
      <c r="E56" s="47">
        <f t="shared" si="71"/>
        <v>0</v>
      </c>
      <c r="F56" s="47">
        <f t="shared" si="72"/>
        <v>0</v>
      </c>
      <c r="G56" s="18"/>
      <c r="H56" s="48">
        <f t="shared" si="73"/>
        <v>0</v>
      </c>
      <c r="I56" s="48">
        <f t="shared" ca="1" si="88"/>
        <v>0</v>
      </c>
      <c r="J56" s="48">
        <f t="shared" ca="1" si="74"/>
        <v>0</v>
      </c>
      <c r="K56" s="48">
        <f t="shared" si="75"/>
        <v>0</v>
      </c>
      <c r="L56" s="56">
        <f t="shared" ca="1" si="76"/>
        <v>0</v>
      </c>
      <c r="M56" s="18"/>
      <c r="N56" s="56">
        <f t="shared" si="77"/>
        <v>0</v>
      </c>
      <c r="O56" s="18"/>
      <c r="P56" s="56">
        <f t="shared" si="78"/>
        <v>0</v>
      </c>
      <c r="Q56" s="56">
        <f t="shared" si="79"/>
        <v>0</v>
      </c>
      <c r="R56" s="56">
        <f t="shared" ca="1" si="80"/>
        <v>0</v>
      </c>
      <c r="S56" s="56">
        <f t="shared" ca="1" si="81"/>
        <v>0</v>
      </c>
      <c r="T56" s="17"/>
      <c r="U56" s="47">
        <f t="shared" si="82"/>
        <v>0</v>
      </c>
      <c r="V56" s="17"/>
      <c r="W56" s="47">
        <f t="shared" si="83"/>
        <v>0</v>
      </c>
      <c r="X56" s="47">
        <f t="shared" ca="1" si="84"/>
        <v>0</v>
      </c>
      <c r="Y56" s="47">
        <f t="shared" ca="1" si="85"/>
        <v>0</v>
      </c>
      <c r="Z56" s="47">
        <f t="shared" ca="1" si="86"/>
        <v>0</v>
      </c>
      <c r="AA56" s="77">
        <f t="shared" ca="1" si="87"/>
        <v>0</v>
      </c>
      <c r="AB56" s="1">
        <f t="shared" ca="1" si="89"/>
        <v>46</v>
      </c>
      <c r="AC56" s="2"/>
    </row>
    <row r="57" spans="1:29" x14ac:dyDescent="0.25">
      <c r="A57" s="5">
        <v>43405</v>
      </c>
      <c r="B57" s="18"/>
      <c r="C57" s="18"/>
      <c r="D57" s="47">
        <f t="shared" si="70"/>
        <v>0</v>
      </c>
      <c r="E57" s="47">
        <f t="shared" si="71"/>
        <v>0</v>
      </c>
      <c r="F57" s="47">
        <f t="shared" si="72"/>
        <v>0</v>
      </c>
      <c r="G57" s="18"/>
      <c r="H57" s="48">
        <f t="shared" si="73"/>
        <v>0</v>
      </c>
      <c r="I57" s="48">
        <f t="shared" ca="1" si="88"/>
        <v>0</v>
      </c>
      <c r="J57" s="48">
        <f t="shared" ca="1" si="74"/>
        <v>0</v>
      </c>
      <c r="K57" s="48">
        <f t="shared" si="75"/>
        <v>0</v>
      </c>
      <c r="L57" s="56">
        <f t="shared" ca="1" si="76"/>
        <v>0</v>
      </c>
      <c r="M57" s="18"/>
      <c r="N57" s="56">
        <f t="shared" si="77"/>
        <v>0</v>
      </c>
      <c r="O57" s="18"/>
      <c r="P57" s="56">
        <f t="shared" si="78"/>
        <v>0</v>
      </c>
      <c r="Q57" s="56">
        <f t="shared" si="79"/>
        <v>0</v>
      </c>
      <c r="R57" s="56">
        <f t="shared" ca="1" si="80"/>
        <v>0</v>
      </c>
      <c r="S57" s="56">
        <f t="shared" ca="1" si="81"/>
        <v>0</v>
      </c>
      <c r="T57" s="17"/>
      <c r="U57" s="47">
        <f t="shared" si="82"/>
        <v>0</v>
      </c>
      <c r="V57" s="17"/>
      <c r="W57" s="47">
        <f t="shared" si="83"/>
        <v>0</v>
      </c>
      <c r="X57" s="47">
        <f t="shared" ca="1" si="84"/>
        <v>0</v>
      </c>
      <c r="Y57" s="47">
        <f t="shared" ca="1" si="85"/>
        <v>0</v>
      </c>
      <c r="Z57" s="47">
        <f t="shared" ca="1" si="86"/>
        <v>0</v>
      </c>
      <c r="AA57" s="77">
        <f t="shared" ca="1" si="87"/>
        <v>0</v>
      </c>
      <c r="AB57" s="1">
        <f t="shared" ca="1" si="89"/>
        <v>45</v>
      </c>
      <c r="AC57" s="2"/>
    </row>
    <row r="58" spans="1:29" x14ac:dyDescent="0.25">
      <c r="A58" s="5">
        <v>43435</v>
      </c>
      <c r="B58" s="18"/>
      <c r="C58" s="18"/>
      <c r="D58" s="47">
        <f t="shared" si="70"/>
        <v>0</v>
      </c>
      <c r="E58" s="47">
        <f t="shared" si="71"/>
        <v>0</v>
      </c>
      <c r="F58" s="47">
        <f t="shared" si="72"/>
        <v>0</v>
      </c>
      <c r="G58" s="18"/>
      <c r="H58" s="48">
        <f t="shared" si="73"/>
        <v>0</v>
      </c>
      <c r="I58" s="48">
        <f t="shared" ca="1" si="88"/>
        <v>0</v>
      </c>
      <c r="J58" s="48">
        <f t="shared" ca="1" si="74"/>
        <v>0</v>
      </c>
      <c r="K58" s="48">
        <f t="shared" si="75"/>
        <v>0</v>
      </c>
      <c r="L58" s="56">
        <f t="shared" ca="1" si="76"/>
        <v>0</v>
      </c>
      <c r="M58" s="18"/>
      <c r="N58" s="56">
        <f t="shared" si="77"/>
        <v>0</v>
      </c>
      <c r="O58" s="18"/>
      <c r="P58" s="56">
        <f t="shared" si="78"/>
        <v>0</v>
      </c>
      <c r="Q58" s="56">
        <f t="shared" si="79"/>
        <v>0</v>
      </c>
      <c r="R58" s="56">
        <f t="shared" ca="1" si="80"/>
        <v>0</v>
      </c>
      <c r="S58" s="56">
        <f t="shared" ca="1" si="81"/>
        <v>0</v>
      </c>
      <c r="T58" s="17"/>
      <c r="U58" s="47">
        <f t="shared" si="82"/>
        <v>0</v>
      </c>
      <c r="V58" s="17"/>
      <c r="W58" s="47">
        <f t="shared" si="83"/>
        <v>0</v>
      </c>
      <c r="X58" s="47">
        <f t="shared" ca="1" si="84"/>
        <v>0</v>
      </c>
      <c r="Y58" s="47">
        <f t="shared" ca="1" si="85"/>
        <v>0</v>
      </c>
      <c r="Z58" s="47">
        <f t="shared" ca="1" si="86"/>
        <v>0</v>
      </c>
      <c r="AA58" s="77">
        <f t="shared" ca="1" si="87"/>
        <v>0</v>
      </c>
      <c r="AB58" s="1">
        <f t="shared" ca="1" si="89"/>
        <v>44</v>
      </c>
      <c r="AC58" s="2"/>
    </row>
    <row r="59" spans="1:29" ht="16.5" thickBot="1" x14ac:dyDescent="0.3">
      <c r="A59" s="50" t="s">
        <v>20</v>
      </c>
      <c r="B59" s="51">
        <f t="shared" ref="B59:K59" si="90">SUM(B47:B58)</f>
        <v>0</v>
      </c>
      <c r="C59" s="51">
        <f t="shared" si="90"/>
        <v>0</v>
      </c>
      <c r="D59" s="51">
        <f t="shared" si="90"/>
        <v>0</v>
      </c>
      <c r="E59" s="51">
        <f t="shared" si="90"/>
        <v>0</v>
      </c>
      <c r="F59" s="51">
        <f t="shared" si="90"/>
        <v>0</v>
      </c>
      <c r="G59" s="51">
        <f t="shared" si="90"/>
        <v>0</v>
      </c>
      <c r="H59" s="52">
        <f t="shared" si="90"/>
        <v>0</v>
      </c>
      <c r="I59" s="52">
        <f t="shared" ca="1" si="90"/>
        <v>0</v>
      </c>
      <c r="J59" s="52">
        <f t="shared" ca="1" si="90"/>
        <v>0</v>
      </c>
      <c r="K59" s="52">
        <f t="shared" si="90"/>
        <v>0</v>
      </c>
      <c r="L59" s="52">
        <f t="shared" ref="L59:T59" ca="1" si="91">SUM(L47:L58)</f>
        <v>0</v>
      </c>
      <c r="M59" s="52">
        <f t="shared" si="91"/>
        <v>0</v>
      </c>
      <c r="N59" s="52">
        <f t="shared" si="91"/>
        <v>0</v>
      </c>
      <c r="O59" s="52">
        <f t="shared" si="91"/>
        <v>0</v>
      </c>
      <c r="P59" s="52">
        <f t="shared" si="91"/>
        <v>0</v>
      </c>
      <c r="Q59" s="52">
        <f t="shared" si="91"/>
        <v>0</v>
      </c>
      <c r="R59" s="52">
        <f t="shared" ca="1" si="91"/>
        <v>0</v>
      </c>
      <c r="S59" s="52">
        <f t="shared" ca="1" si="91"/>
        <v>0</v>
      </c>
      <c r="T59" s="52">
        <f t="shared" si="91"/>
        <v>0</v>
      </c>
      <c r="U59" s="51"/>
      <c r="V59" s="52">
        <f>SUM(V47:V58)</f>
        <v>0</v>
      </c>
      <c r="W59" s="51">
        <f>SUM(W47:W58)</f>
        <v>0</v>
      </c>
      <c r="X59" s="51">
        <f ca="1">SUM(X47:X58)</f>
        <v>0</v>
      </c>
      <c r="Y59" s="51">
        <f ca="1">SUM(Y47:Y58)</f>
        <v>0</v>
      </c>
      <c r="Z59" s="51">
        <f ca="1">SUM(Z47:Z58)</f>
        <v>0</v>
      </c>
      <c r="AA59" s="76">
        <f t="shared" ref="AA59" ca="1" si="92">SUM(AA47:AA58)</f>
        <v>0</v>
      </c>
      <c r="AC59" s="2"/>
    </row>
    <row r="60" spans="1:29" ht="16.5" thickTop="1" x14ac:dyDescent="0.25">
      <c r="A60" s="5">
        <v>43466</v>
      </c>
      <c r="B60" s="18">
        <v>100000</v>
      </c>
      <c r="C60" s="18"/>
      <c r="D60" s="47">
        <f t="shared" ref="D60:D71" si="93">B60*0.05</f>
        <v>5000</v>
      </c>
      <c r="E60" s="47">
        <f t="shared" ref="E60:E71" si="94">C60*0.045</f>
        <v>0</v>
      </c>
      <c r="F60" s="47">
        <f t="shared" ref="F60:F71" si="95">D60+E60</f>
        <v>5000</v>
      </c>
      <c r="G60" s="18"/>
      <c r="H60" s="48">
        <f t="shared" ref="H60:H71" si="96">+F60-G60</f>
        <v>5000</v>
      </c>
      <c r="I60" s="48">
        <f t="shared" ref="I60:I71" ca="1" si="97">IF(ISERR(AB60)=1,0,IF(AB60&gt;4,ROUND(H60*0.25,0),IF(AB60&lt;1,0,ROUND(H60*AB60/20,0))))</f>
        <v>1250</v>
      </c>
      <c r="J60" s="48">
        <f t="shared" ref="J60:J71" ca="1" si="98">IF($AD$60=1,0,ROUND(H60*AB60*0.0125,0))</f>
        <v>2688</v>
      </c>
      <c r="K60" s="48">
        <f t="shared" ref="K60:K71" ca="1" si="99">IF(F60=0,0,ROUND(IF(AB60&gt;1,IF(H60&gt;200,0.05*H60,10),0),0))</f>
        <v>250</v>
      </c>
      <c r="L60" s="56">
        <f t="shared" ref="L60:L71" ca="1" si="100">+H60+I60+J60+K60</f>
        <v>9188</v>
      </c>
      <c r="M60" s="18"/>
      <c r="N60" s="56">
        <f t="shared" ref="N60:N71" si="101">M60*0.002495</f>
        <v>0</v>
      </c>
      <c r="O60" s="18"/>
      <c r="P60" s="56">
        <f t="shared" ref="P60:P71" si="102">N60-O60</f>
        <v>0</v>
      </c>
      <c r="Q60" s="56">
        <f t="shared" ref="Q60:Q70" si="103">P60*0.0125</f>
        <v>0</v>
      </c>
      <c r="R60" s="56">
        <f t="shared" ref="R60:R70" ca="1" si="104">IF(ISERR(AB60)=1,0,IF(AB60&gt;4,ROUND(P60*0.25,0),IF(AB60&lt;1,0,ROUND(P60*AB60/20,0))))</f>
        <v>0</v>
      </c>
      <c r="S60" s="56">
        <f t="shared" ref="S60:S71" ca="1" si="105">P60+Q60+R60</f>
        <v>0</v>
      </c>
      <c r="T60" s="17"/>
      <c r="U60" s="47">
        <f t="shared" ref="U60:U71" si="106">T60*0.03</f>
        <v>0</v>
      </c>
      <c r="V60" s="17"/>
      <c r="W60" s="47">
        <f t="shared" ref="W60:W71" si="107">U60-V60</f>
        <v>0</v>
      </c>
      <c r="X60" s="47">
        <f t="shared" ref="X60:X70" ca="1" si="108">IF($AD$60=1,0,ROUND(W60*AB60*0.0125,0))</f>
        <v>0</v>
      </c>
      <c r="Y60" s="47">
        <f t="shared" ref="Y60:Y70" ca="1" si="109">(X60+W60)*0.2</f>
        <v>0</v>
      </c>
      <c r="Z60" s="47">
        <f t="shared" ref="Z60:Z71" ca="1" si="110">W60+X60+Y60</f>
        <v>0</v>
      </c>
      <c r="AA60" s="77">
        <f t="shared" ref="AA60:AA71" ca="1" si="111">+H60+I60+J60+K60</f>
        <v>9188</v>
      </c>
      <c r="AB60" s="1">
        <f ca="1">+AB58-1</f>
        <v>43</v>
      </c>
      <c r="AC60" s="2"/>
    </row>
    <row r="61" spans="1:29" x14ac:dyDescent="0.25">
      <c r="A61" s="5">
        <v>43497</v>
      </c>
      <c r="B61" s="18"/>
      <c r="C61" s="18"/>
      <c r="D61" s="47">
        <f t="shared" si="93"/>
        <v>0</v>
      </c>
      <c r="E61" s="47">
        <f t="shared" si="94"/>
        <v>0</v>
      </c>
      <c r="F61" s="47">
        <f t="shared" si="95"/>
        <v>0</v>
      </c>
      <c r="G61" s="18"/>
      <c r="H61" s="48">
        <f t="shared" si="96"/>
        <v>0</v>
      </c>
      <c r="I61" s="48">
        <f t="shared" ca="1" si="97"/>
        <v>0</v>
      </c>
      <c r="J61" s="48">
        <f t="shared" ca="1" si="98"/>
        <v>0</v>
      </c>
      <c r="K61" s="48">
        <f t="shared" si="99"/>
        <v>0</v>
      </c>
      <c r="L61" s="56">
        <f t="shared" ca="1" si="100"/>
        <v>0</v>
      </c>
      <c r="M61" s="18"/>
      <c r="N61" s="56">
        <f t="shared" si="101"/>
        <v>0</v>
      </c>
      <c r="O61" s="18"/>
      <c r="P61" s="56">
        <f t="shared" si="102"/>
        <v>0</v>
      </c>
      <c r="Q61" s="56">
        <f t="shared" si="103"/>
        <v>0</v>
      </c>
      <c r="R61" s="56">
        <f t="shared" ca="1" si="104"/>
        <v>0</v>
      </c>
      <c r="S61" s="56">
        <f t="shared" ca="1" si="105"/>
        <v>0</v>
      </c>
      <c r="T61" s="17"/>
      <c r="U61" s="47">
        <f t="shared" si="106"/>
        <v>0</v>
      </c>
      <c r="V61" s="17"/>
      <c r="W61" s="47">
        <f t="shared" si="107"/>
        <v>0</v>
      </c>
      <c r="X61" s="47">
        <f t="shared" ca="1" si="108"/>
        <v>0</v>
      </c>
      <c r="Y61" s="47">
        <f t="shared" ca="1" si="109"/>
        <v>0</v>
      </c>
      <c r="Z61" s="47">
        <f t="shared" ca="1" si="110"/>
        <v>0</v>
      </c>
      <c r="AA61" s="77">
        <f t="shared" ca="1" si="111"/>
        <v>0</v>
      </c>
      <c r="AB61" s="1">
        <f ca="1">+AB60-1</f>
        <v>42</v>
      </c>
      <c r="AC61" s="2"/>
    </row>
    <row r="62" spans="1:29" x14ac:dyDescent="0.25">
      <c r="A62" s="5">
        <v>43525</v>
      </c>
      <c r="B62" s="18"/>
      <c r="C62" s="18"/>
      <c r="D62" s="47">
        <f t="shared" si="93"/>
        <v>0</v>
      </c>
      <c r="E62" s="47">
        <f t="shared" si="94"/>
        <v>0</v>
      </c>
      <c r="F62" s="47">
        <f t="shared" si="95"/>
        <v>0</v>
      </c>
      <c r="G62" s="18"/>
      <c r="H62" s="48">
        <f t="shared" si="96"/>
        <v>0</v>
      </c>
      <c r="I62" s="48">
        <f t="shared" ca="1" si="97"/>
        <v>0</v>
      </c>
      <c r="J62" s="48">
        <f t="shared" ca="1" si="98"/>
        <v>0</v>
      </c>
      <c r="K62" s="48">
        <f t="shared" si="99"/>
        <v>0</v>
      </c>
      <c r="L62" s="56">
        <f t="shared" ca="1" si="100"/>
        <v>0</v>
      </c>
      <c r="M62" s="18"/>
      <c r="N62" s="56">
        <f t="shared" si="101"/>
        <v>0</v>
      </c>
      <c r="O62" s="18"/>
      <c r="P62" s="56">
        <f t="shared" si="102"/>
        <v>0</v>
      </c>
      <c r="Q62" s="56">
        <f t="shared" si="103"/>
        <v>0</v>
      </c>
      <c r="R62" s="56">
        <f t="shared" ca="1" si="104"/>
        <v>0</v>
      </c>
      <c r="S62" s="56">
        <f t="shared" ca="1" si="105"/>
        <v>0</v>
      </c>
      <c r="T62" s="17"/>
      <c r="U62" s="47">
        <f t="shared" si="106"/>
        <v>0</v>
      </c>
      <c r="V62" s="17"/>
      <c r="W62" s="47">
        <f t="shared" si="107"/>
        <v>0</v>
      </c>
      <c r="X62" s="47">
        <f t="shared" ca="1" si="108"/>
        <v>0</v>
      </c>
      <c r="Y62" s="47">
        <f t="shared" ca="1" si="109"/>
        <v>0</v>
      </c>
      <c r="Z62" s="47">
        <f t="shared" ca="1" si="110"/>
        <v>0</v>
      </c>
      <c r="AA62" s="77">
        <f t="shared" ca="1" si="111"/>
        <v>0</v>
      </c>
      <c r="AB62" s="1">
        <f ca="1">+AB61-1</f>
        <v>41</v>
      </c>
      <c r="AC62" s="2"/>
    </row>
    <row r="63" spans="1:29" x14ac:dyDescent="0.25">
      <c r="A63" s="5">
        <v>43556</v>
      </c>
      <c r="B63" s="18"/>
      <c r="C63" s="18"/>
      <c r="D63" s="47">
        <f t="shared" si="93"/>
        <v>0</v>
      </c>
      <c r="E63" s="47">
        <f t="shared" si="94"/>
        <v>0</v>
      </c>
      <c r="F63" s="47">
        <f t="shared" si="95"/>
        <v>0</v>
      </c>
      <c r="G63" s="18"/>
      <c r="H63" s="48">
        <f t="shared" si="96"/>
        <v>0</v>
      </c>
      <c r="I63" s="48">
        <f t="shared" ca="1" si="97"/>
        <v>0</v>
      </c>
      <c r="J63" s="48">
        <f t="shared" ca="1" si="98"/>
        <v>0</v>
      </c>
      <c r="K63" s="48">
        <f t="shared" si="99"/>
        <v>0</v>
      </c>
      <c r="L63" s="56">
        <f t="shared" ca="1" si="100"/>
        <v>0</v>
      </c>
      <c r="M63" s="18"/>
      <c r="N63" s="56">
        <f t="shared" si="101"/>
        <v>0</v>
      </c>
      <c r="O63" s="18"/>
      <c r="P63" s="56">
        <f t="shared" si="102"/>
        <v>0</v>
      </c>
      <c r="Q63" s="56">
        <f t="shared" si="103"/>
        <v>0</v>
      </c>
      <c r="R63" s="56">
        <f t="shared" ca="1" si="104"/>
        <v>0</v>
      </c>
      <c r="S63" s="56">
        <f t="shared" ca="1" si="105"/>
        <v>0</v>
      </c>
      <c r="T63" s="17"/>
      <c r="U63" s="47">
        <f t="shared" si="106"/>
        <v>0</v>
      </c>
      <c r="V63" s="17"/>
      <c r="W63" s="47">
        <f t="shared" si="107"/>
        <v>0</v>
      </c>
      <c r="X63" s="47">
        <f t="shared" ca="1" si="108"/>
        <v>0</v>
      </c>
      <c r="Y63" s="47">
        <f t="shared" ca="1" si="109"/>
        <v>0</v>
      </c>
      <c r="Z63" s="47">
        <f t="shared" ca="1" si="110"/>
        <v>0</v>
      </c>
      <c r="AA63" s="77">
        <f t="shared" ca="1" si="111"/>
        <v>0</v>
      </c>
      <c r="AB63" s="1">
        <f ca="1">+AB62-1</f>
        <v>40</v>
      </c>
      <c r="AC63" s="2"/>
    </row>
    <row r="64" spans="1:29" x14ac:dyDescent="0.25">
      <c r="A64" s="5">
        <v>43586</v>
      </c>
      <c r="B64" s="18"/>
      <c r="C64" s="18"/>
      <c r="D64" s="47">
        <f t="shared" si="93"/>
        <v>0</v>
      </c>
      <c r="E64" s="47">
        <f t="shared" si="94"/>
        <v>0</v>
      </c>
      <c r="F64" s="47">
        <f t="shared" si="95"/>
        <v>0</v>
      </c>
      <c r="G64" s="18"/>
      <c r="H64" s="48">
        <f t="shared" si="96"/>
        <v>0</v>
      </c>
      <c r="I64" s="48">
        <f t="shared" ca="1" si="97"/>
        <v>0</v>
      </c>
      <c r="J64" s="48">
        <f t="shared" ca="1" si="98"/>
        <v>0</v>
      </c>
      <c r="K64" s="48">
        <f t="shared" si="99"/>
        <v>0</v>
      </c>
      <c r="L64" s="56">
        <f t="shared" ca="1" si="100"/>
        <v>0</v>
      </c>
      <c r="M64" s="18"/>
      <c r="N64" s="56">
        <f t="shared" si="101"/>
        <v>0</v>
      </c>
      <c r="O64" s="18"/>
      <c r="P64" s="56">
        <f t="shared" si="102"/>
        <v>0</v>
      </c>
      <c r="Q64" s="56">
        <f t="shared" si="103"/>
        <v>0</v>
      </c>
      <c r="R64" s="56">
        <f t="shared" ca="1" si="104"/>
        <v>0</v>
      </c>
      <c r="S64" s="56">
        <f t="shared" ca="1" si="105"/>
        <v>0</v>
      </c>
      <c r="T64" s="17"/>
      <c r="U64" s="47">
        <f t="shared" si="106"/>
        <v>0</v>
      </c>
      <c r="V64" s="17"/>
      <c r="W64" s="47">
        <f t="shared" si="107"/>
        <v>0</v>
      </c>
      <c r="X64" s="47">
        <f t="shared" ca="1" si="108"/>
        <v>0</v>
      </c>
      <c r="Y64" s="47">
        <f t="shared" ca="1" si="109"/>
        <v>0</v>
      </c>
      <c r="Z64" s="47">
        <f t="shared" ca="1" si="110"/>
        <v>0</v>
      </c>
      <c r="AA64" s="77">
        <f t="shared" ca="1" si="111"/>
        <v>0</v>
      </c>
      <c r="AB64" s="1">
        <f ca="1">+AB63-1</f>
        <v>39</v>
      </c>
      <c r="AC64" s="2"/>
    </row>
    <row r="65" spans="1:29" x14ac:dyDescent="0.25">
      <c r="A65" s="5">
        <v>43617</v>
      </c>
      <c r="B65" s="18"/>
      <c r="C65" s="18"/>
      <c r="D65" s="47">
        <f t="shared" si="93"/>
        <v>0</v>
      </c>
      <c r="E65" s="47">
        <f t="shared" si="94"/>
        <v>0</v>
      </c>
      <c r="F65" s="47">
        <f t="shared" si="95"/>
        <v>0</v>
      </c>
      <c r="G65" s="18"/>
      <c r="H65" s="48">
        <f t="shared" si="96"/>
        <v>0</v>
      </c>
      <c r="I65" s="48">
        <f t="shared" ca="1" si="97"/>
        <v>0</v>
      </c>
      <c r="J65" s="48">
        <f t="shared" ca="1" si="98"/>
        <v>0</v>
      </c>
      <c r="K65" s="48">
        <f t="shared" si="99"/>
        <v>0</v>
      </c>
      <c r="L65" s="56">
        <f t="shared" ca="1" si="100"/>
        <v>0</v>
      </c>
      <c r="M65" s="18"/>
      <c r="N65" s="56">
        <f t="shared" si="101"/>
        <v>0</v>
      </c>
      <c r="O65" s="18"/>
      <c r="P65" s="56">
        <f t="shared" si="102"/>
        <v>0</v>
      </c>
      <c r="Q65" s="56">
        <f t="shared" si="103"/>
        <v>0</v>
      </c>
      <c r="R65" s="56">
        <f t="shared" ca="1" si="104"/>
        <v>0</v>
      </c>
      <c r="S65" s="56">
        <f t="shared" ca="1" si="105"/>
        <v>0</v>
      </c>
      <c r="T65" s="17"/>
      <c r="U65" s="47">
        <f t="shared" si="106"/>
        <v>0</v>
      </c>
      <c r="V65" s="17"/>
      <c r="W65" s="47">
        <f t="shared" si="107"/>
        <v>0</v>
      </c>
      <c r="X65" s="47">
        <f t="shared" ca="1" si="108"/>
        <v>0</v>
      </c>
      <c r="Y65" s="47">
        <f t="shared" ca="1" si="109"/>
        <v>0</v>
      </c>
      <c r="Z65" s="47">
        <f t="shared" ca="1" si="110"/>
        <v>0</v>
      </c>
      <c r="AA65" s="77">
        <f t="shared" ca="1" si="111"/>
        <v>0</v>
      </c>
      <c r="AB65" s="1">
        <f t="shared" ref="AB65:AB71" ca="1" si="112">+AB64-1</f>
        <v>38</v>
      </c>
      <c r="AC65" s="2"/>
    </row>
    <row r="66" spans="1:29" x14ac:dyDescent="0.25">
      <c r="A66" s="5">
        <v>43647</v>
      </c>
      <c r="B66" s="18"/>
      <c r="C66" s="18"/>
      <c r="D66" s="47">
        <f t="shared" si="93"/>
        <v>0</v>
      </c>
      <c r="E66" s="47">
        <f t="shared" si="94"/>
        <v>0</v>
      </c>
      <c r="F66" s="47">
        <f t="shared" si="95"/>
        <v>0</v>
      </c>
      <c r="G66" s="18"/>
      <c r="H66" s="48">
        <f t="shared" si="96"/>
        <v>0</v>
      </c>
      <c r="I66" s="48">
        <f t="shared" ca="1" si="97"/>
        <v>0</v>
      </c>
      <c r="J66" s="48">
        <f t="shared" ca="1" si="98"/>
        <v>0</v>
      </c>
      <c r="K66" s="48">
        <f t="shared" si="99"/>
        <v>0</v>
      </c>
      <c r="L66" s="56">
        <f t="shared" ca="1" si="100"/>
        <v>0</v>
      </c>
      <c r="M66" s="18"/>
      <c r="N66" s="56">
        <f t="shared" si="101"/>
        <v>0</v>
      </c>
      <c r="O66" s="18"/>
      <c r="P66" s="56">
        <f t="shared" si="102"/>
        <v>0</v>
      </c>
      <c r="Q66" s="56">
        <f t="shared" si="103"/>
        <v>0</v>
      </c>
      <c r="R66" s="56">
        <f t="shared" ca="1" si="104"/>
        <v>0</v>
      </c>
      <c r="S66" s="56">
        <f t="shared" ca="1" si="105"/>
        <v>0</v>
      </c>
      <c r="T66" s="17"/>
      <c r="U66" s="47">
        <f t="shared" si="106"/>
        <v>0</v>
      </c>
      <c r="V66" s="17"/>
      <c r="W66" s="47">
        <f t="shared" si="107"/>
        <v>0</v>
      </c>
      <c r="X66" s="47">
        <f t="shared" ca="1" si="108"/>
        <v>0</v>
      </c>
      <c r="Y66" s="47">
        <f t="shared" ca="1" si="109"/>
        <v>0</v>
      </c>
      <c r="Z66" s="47">
        <f t="shared" ca="1" si="110"/>
        <v>0</v>
      </c>
      <c r="AA66" s="77">
        <f t="shared" ca="1" si="111"/>
        <v>0</v>
      </c>
      <c r="AB66" s="1">
        <f t="shared" ca="1" si="112"/>
        <v>37</v>
      </c>
      <c r="AC66" s="2"/>
    </row>
    <row r="67" spans="1:29" x14ac:dyDescent="0.25">
      <c r="A67" s="5">
        <v>43678</v>
      </c>
      <c r="B67" s="18"/>
      <c r="C67" s="18"/>
      <c r="D67" s="47">
        <f t="shared" si="93"/>
        <v>0</v>
      </c>
      <c r="E67" s="47">
        <f t="shared" si="94"/>
        <v>0</v>
      </c>
      <c r="F67" s="47">
        <f t="shared" si="95"/>
        <v>0</v>
      </c>
      <c r="G67" s="18"/>
      <c r="H67" s="48">
        <f t="shared" si="96"/>
        <v>0</v>
      </c>
      <c r="I67" s="48">
        <f t="shared" ca="1" si="97"/>
        <v>0</v>
      </c>
      <c r="J67" s="48">
        <f t="shared" ca="1" si="98"/>
        <v>0</v>
      </c>
      <c r="K67" s="48">
        <f t="shared" si="99"/>
        <v>0</v>
      </c>
      <c r="L67" s="56">
        <f t="shared" ca="1" si="100"/>
        <v>0</v>
      </c>
      <c r="M67" s="18"/>
      <c r="N67" s="56">
        <f t="shared" si="101"/>
        <v>0</v>
      </c>
      <c r="O67" s="18"/>
      <c r="P67" s="56">
        <f t="shared" si="102"/>
        <v>0</v>
      </c>
      <c r="Q67" s="56">
        <f t="shared" si="103"/>
        <v>0</v>
      </c>
      <c r="R67" s="56">
        <f t="shared" ca="1" si="104"/>
        <v>0</v>
      </c>
      <c r="S67" s="56">
        <f t="shared" ca="1" si="105"/>
        <v>0</v>
      </c>
      <c r="T67" s="17"/>
      <c r="U67" s="47">
        <f t="shared" si="106"/>
        <v>0</v>
      </c>
      <c r="V67" s="17"/>
      <c r="W67" s="47">
        <f t="shared" si="107"/>
        <v>0</v>
      </c>
      <c r="X67" s="47">
        <f t="shared" ca="1" si="108"/>
        <v>0</v>
      </c>
      <c r="Y67" s="47">
        <f t="shared" ca="1" si="109"/>
        <v>0</v>
      </c>
      <c r="Z67" s="47">
        <f t="shared" ca="1" si="110"/>
        <v>0</v>
      </c>
      <c r="AA67" s="77">
        <f t="shared" ca="1" si="111"/>
        <v>0</v>
      </c>
      <c r="AB67" s="1">
        <f t="shared" ca="1" si="112"/>
        <v>36</v>
      </c>
      <c r="AC67" s="2"/>
    </row>
    <row r="68" spans="1:29" x14ac:dyDescent="0.25">
      <c r="A68" s="5">
        <v>43709</v>
      </c>
      <c r="B68" s="18"/>
      <c r="C68" s="18"/>
      <c r="D68" s="47">
        <f t="shared" si="93"/>
        <v>0</v>
      </c>
      <c r="E68" s="47">
        <f t="shared" si="94"/>
        <v>0</v>
      </c>
      <c r="F68" s="47">
        <f t="shared" si="95"/>
        <v>0</v>
      </c>
      <c r="G68" s="18"/>
      <c r="H68" s="48">
        <f t="shared" si="96"/>
        <v>0</v>
      </c>
      <c r="I68" s="48">
        <f t="shared" ca="1" si="97"/>
        <v>0</v>
      </c>
      <c r="J68" s="48">
        <f t="shared" ca="1" si="98"/>
        <v>0</v>
      </c>
      <c r="K68" s="48">
        <f t="shared" si="99"/>
        <v>0</v>
      </c>
      <c r="L68" s="56">
        <f t="shared" ca="1" si="100"/>
        <v>0</v>
      </c>
      <c r="M68" s="18"/>
      <c r="N68" s="56">
        <f t="shared" si="101"/>
        <v>0</v>
      </c>
      <c r="O68" s="18"/>
      <c r="P68" s="56">
        <f t="shared" si="102"/>
        <v>0</v>
      </c>
      <c r="Q68" s="56">
        <f t="shared" si="103"/>
        <v>0</v>
      </c>
      <c r="R68" s="56">
        <f t="shared" ca="1" si="104"/>
        <v>0</v>
      </c>
      <c r="S68" s="56">
        <f t="shared" ca="1" si="105"/>
        <v>0</v>
      </c>
      <c r="T68" s="17"/>
      <c r="U68" s="47">
        <f t="shared" si="106"/>
        <v>0</v>
      </c>
      <c r="V68" s="17"/>
      <c r="W68" s="47">
        <f t="shared" si="107"/>
        <v>0</v>
      </c>
      <c r="X68" s="47">
        <f t="shared" ca="1" si="108"/>
        <v>0</v>
      </c>
      <c r="Y68" s="47">
        <f t="shared" ca="1" si="109"/>
        <v>0</v>
      </c>
      <c r="Z68" s="47">
        <f t="shared" ca="1" si="110"/>
        <v>0</v>
      </c>
      <c r="AA68" s="77">
        <f t="shared" ca="1" si="111"/>
        <v>0</v>
      </c>
      <c r="AB68" s="1">
        <f t="shared" ca="1" si="112"/>
        <v>35</v>
      </c>
      <c r="AC68" s="2"/>
    </row>
    <row r="69" spans="1:29" x14ac:dyDescent="0.25">
      <c r="A69" s="5">
        <v>43739</v>
      </c>
      <c r="B69" s="18"/>
      <c r="C69" s="18"/>
      <c r="D69" s="47">
        <f t="shared" si="93"/>
        <v>0</v>
      </c>
      <c r="E69" s="47">
        <f t="shared" si="94"/>
        <v>0</v>
      </c>
      <c r="F69" s="47">
        <f t="shared" si="95"/>
        <v>0</v>
      </c>
      <c r="G69" s="18"/>
      <c r="H69" s="48">
        <f t="shared" si="96"/>
        <v>0</v>
      </c>
      <c r="I69" s="48">
        <f t="shared" ca="1" si="97"/>
        <v>0</v>
      </c>
      <c r="J69" s="48">
        <f t="shared" ca="1" si="98"/>
        <v>0</v>
      </c>
      <c r="K69" s="48">
        <f t="shared" si="99"/>
        <v>0</v>
      </c>
      <c r="L69" s="56">
        <f t="shared" ca="1" si="100"/>
        <v>0</v>
      </c>
      <c r="M69" s="18"/>
      <c r="N69" s="56">
        <f t="shared" si="101"/>
        <v>0</v>
      </c>
      <c r="O69" s="18"/>
      <c r="P69" s="56">
        <f t="shared" si="102"/>
        <v>0</v>
      </c>
      <c r="Q69" s="56">
        <f t="shared" si="103"/>
        <v>0</v>
      </c>
      <c r="R69" s="56">
        <f t="shared" ca="1" si="104"/>
        <v>0</v>
      </c>
      <c r="S69" s="56">
        <f t="shared" ca="1" si="105"/>
        <v>0</v>
      </c>
      <c r="T69" s="17"/>
      <c r="U69" s="47">
        <f t="shared" si="106"/>
        <v>0</v>
      </c>
      <c r="V69" s="17"/>
      <c r="W69" s="47">
        <f t="shared" si="107"/>
        <v>0</v>
      </c>
      <c r="X69" s="47">
        <f t="shared" ca="1" si="108"/>
        <v>0</v>
      </c>
      <c r="Y69" s="47">
        <f t="shared" ca="1" si="109"/>
        <v>0</v>
      </c>
      <c r="Z69" s="47">
        <f t="shared" ca="1" si="110"/>
        <v>0</v>
      </c>
      <c r="AA69" s="77">
        <f t="shared" ca="1" si="111"/>
        <v>0</v>
      </c>
      <c r="AB69" s="1">
        <f t="shared" ca="1" si="112"/>
        <v>34</v>
      </c>
      <c r="AC69" s="2"/>
    </row>
    <row r="70" spans="1:29" x14ac:dyDescent="0.25">
      <c r="A70" s="5">
        <v>43770</v>
      </c>
      <c r="B70" s="18"/>
      <c r="C70" s="18"/>
      <c r="D70" s="47">
        <f t="shared" si="93"/>
        <v>0</v>
      </c>
      <c r="E70" s="47">
        <f t="shared" si="94"/>
        <v>0</v>
      </c>
      <c r="F70" s="47">
        <f t="shared" si="95"/>
        <v>0</v>
      </c>
      <c r="G70" s="18"/>
      <c r="H70" s="48">
        <f t="shared" si="96"/>
        <v>0</v>
      </c>
      <c r="I70" s="48">
        <f t="shared" ca="1" si="97"/>
        <v>0</v>
      </c>
      <c r="J70" s="48">
        <f t="shared" ca="1" si="98"/>
        <v>0</v>
      </c>
      <c r="K70" s="48">
        <f t="shared" si="99"/>
        <v>0</v>
      </c>
      <c r="L70" s="56">
        <f t="shared" ca="1" si="100"/>
        <v>0</v>
      </c>
      <c r="M70" s="18"/>
      <c r="N70" s="56">
        <f t="shared" si="101"/>
        <v>0</v>
      </c>
      <c r="O70" s="18"/>
      <c r="P70" s="56">
        <f t="shared" si="102"/>
        <v>0</v>
      </c>
      <c r="Q70" s="56">
        <f t="shared" si="103"/>
        <v>0</v>
      </c>
      <c r="R70" s="56">
        <f t="shared" ca="1" si="104"/>
        <v>0</v>
      </c>
      <c r="S70" s="56">
        <f t="shared" ca="1" si="105"/>
        <v>0</v>
      </c>
      <c r="T70" s="17"/>
      <c r="U70" s="47">
        <f t="shared" si="106"/>
        <v>0</v>
      </c>
      <c r="V70" s="17"/>
      <c r="W70" s="47">
        <f t="shared" si="107"/>
        <v>0</v>
      </c>
      <c r="X70" s="47">
        <f t="shared" ca="1" si="108"/>
        <v>0</v>
      </c>
      <c r="Y70" s="47">
        <f t="shared" ca="1" si="109"/>
        <v>0</v>
      </c>
      <c r="Z70" s="47">
        <f t="shared" ca="1" si="110"/>
        <v>0</v>
      </c>
      <c r="AA70" s="77">
        <f t="shared" ca="1" si="111"/>
        <v>0</v>
      </c>
      <c r="AB70" s="1">
        <f t="shared" ca="1" si="112"/>
        <v>33</v>
      </c>
      <c r="AC70" s="2"/>
    </row>
    <row r="71" spans="1:29" x14ac:dyDescent="0.25">
      <c r="A71" s="5">
        <v>43800</v>
      </c>
      <c r="B71" s="18"/>
      <c r="C71" s="18"/>
      <c r="D71" s="47">
        <f t="shared" si="93"/>
        <v>0</v>
      </c>
      <c r="E71" s="47">
        <f t="shared" si="94"/>
        <v>0</v>
      </c>
      <c r="F71" s="47">
        <f t="shared" si="95"/>
        <v>0</v>
      </c>
      <c r="G71" s="18"/>
      <c r="H71" s="48">
        <f t="shared" si="96"/>
        <v>0</v>
      </c>
      <c r="I71" s="48">
        <f t="shared" ca="1" si="97"/>
        <v>0</v>
      </c>
      <c r="J71" s="48">
        <f t="shared" ca="1" si="98"/>
        <v>0</v>
      </c>
      <c r="K71" s="48">
        <f t="shared" si="99"/>
        <v>0</v>
      </c>
      <c r="L71" s="56">
        <f t="shared" ca="1" si="100"/>
        <v>0</v>
      </c>
      <c r="M71" s="18"/>
      <c r="N71" s="56">
        <f t="shared" si="101"/>
        <v>0</v>
      </c>
      <c r="O71" s="18"/>
      <c r="P71" s="56">
        <f t="shared" si="102"/>
        <v>0</v>
      </c>
      <c r="Q71" s="48"/>
      <c r="R71" s="48"/>
      <c r="S71" s="56">
        <f t="shared" si="105"/>
        <v>0</v>
      </c>
      <c r="T71" s="17"/>
      <c r="U71" s="47">
        <f t="shared" si="106"/>
        <v>0</v>
      </c>
      <c r="V71" s="17"/>
      <c r="W71" s="47">
        <f t="shared" si="107"/>
        <v>0</v>
      </c>
      <c r="X71" s="47"/>
      <c r="Y71" s="47"/>
      <c r="Z71" s="47">
        <f t="shared" si="110"/>
        <v>0</v>
      </c>
      <c r="AA71" s="77">
        <f t="shared" ca="1" si="111"/>
        <v>0</v>
      </c>
      <c r="AB71" s="1">
        <f t="shared" ca="1" si="112"/>
        <v>32</v>
      </c>
      <c r="AC71" s="2"/>
    </row>
    <row r="72" spans="1:29" ht="16.5" thickBot="1" x14ac:dyDescent="0.3">
      <c r="A72" s="50" t="s">
        <v>68</v>
      </c>
      <c r="B72" s="51">
        <f t="shared" ref="B72:K72" si="113">SUM(B60:B71)</f>
        <v>100000</v>
      </c>
      <c r="C72" s="51">
        <f t="shared" si="113"/>
        <v>0</v>
      </c>
      <c r="D72" s="51">
        <f t="shared" si="113"/>
        <v>5000</v>
      </c>
      <c r="E72" s="51">
        <f t="shared" si="113"/>
        <v>0</v>
      </c>
      <c r="F72" s="51">
        <f t="shared" si="113"/>
        <v>5000</v>
      </c>
      <c r="G72" s="51">
        <f t="shared" si="113"/>
        <v>0</v>
      </c>
      <c r="H72" s="52">
        <f t="shared" si="113"/>
        <v>5000</v>
      </c>
      <c r="I72" s="52">
        <f t="shared" ca="1" si="113"/>
        <v>1250</v>
      </c>
      <c r="J72" s="52">
        <f t="shared" ca="1" si="113"/>
        <v>2688</v>
      </c>
      <c r="K72" s="52">
        <f t="shared" ca="1" si="113"/>
        <v>250</v>
      </c>
      <c r="L72" s="52">
        <f t="shared" ref="L72:Z72" ca="1" si="114">SUM(L60:L71)</f>
        <v>9188</v>
      </c>
      <c r="M72" s="52">
        <f t="shared" si="114"/>
        <v>0</v>
      </c>
      <c r="N72" s="52">
        <f t="shared" si="114"/>
        <v>0</v>
      </c>
      <c r="O72" s="52">
        <f t="shared" si="114"/>
        <v>0</v>
      </c>
      <c r="P72" s="52">
        <f t="shared" si="114"/>
        <v>0</v>
      </c>
      <c r="Q72" s="52">
        <f t="shared" si="114"/>
        <v>0</v>
      </c>
      <c r="R72" s="52">
        <f t="shared" ca="1" si="114"/>
        <v>0</v>
      </c>
      <c r="S72" s="52">
        <f t="shared" ca="1" si="114"/>
        <v>0</v>
      </c>
      <c r="T72" s="52">
        <f t="shared" si="114"/>
        <v>0</v>
      </c>
      <c r="U72" s="51">
        <f t="shared" si="114"/>
        <v>0</v>
      </c>
      <c r="V72" s="52">
        <f t="shared" si="114"/>
        <v>0</v>
      </c>
      <c r="W72" s="51">
        <f t="shared" si="114"/>
        <v>0</v>
      </c>
      <c r="X72" s="51">
        <f t="shared" ca="1" si="114"/>
        <v>0</v>
      </c>
      <c r="Y72" s="51">
        <f t="shared" ca="1" si="114"/>
        <v>0</v>
      </c>
      <c r="Z72" s="51">
        <f t="shared" ca="1" si="114"/>
        <v>0</v>
      </c>
      <c r="AA72" s="76">
        <f t="shared" ref="AA72" ca="1" si="115">SUM(AA60:AA71)</f>
        <v>9188</v>
      </c>
      <c r="AC72" s="2"/>
    </row>
    <row r="73" spans="1:29" ht="16.5" thickTop="1" x14ac:dyDescent="0.25">
      <c r="A73" s="5">
        <v>43831</v>
      </c>
      <c r="B73" s="18"/>
      <c r="C73" s="18"/>
      <c r="D73" s="47">
        <f t="shared" ref="D73:D84" si="116">B73*0.05</f>
        <v>0</v>
      </c>
      <c r="E73" s="47">
        <f t="shared" ref="E73:E84" si="117">C73*0.045</f>
        <v>0</v>
      </c>
      <c r="F73" s="47">
        <f t="shared" ref="F73:F84" si="118">D73+E73</f>
        <v>0</v>
      </c>
      <c r="G73" s="18"/>
      <c r="H73" s="48">
        <f t="shared" ref="H73:H84" si="119">+F73-G73</f>
        <v>0</v>
      </c>
      <c r="I73" s="48">
        <f t="shared" ref="I73:I84" ca="1" si="120">IF(ISERR(AB73)=1,0,IF(AB73&gt;4,ROUND(H73*0.25,0),IF(AB73&lt;1,0,ROUND(H73*AB73/20,0))))</f>
        <v>0</v>
      </c>
      <c r="J73" s="48">
        <f t="shared" ref="J73:J84" ca="1" si="121">IF($AD$60=1,0,ROUND(H73*AB73*0.0125,0))</f>
        <v>0</v>
      </c>
      <c r="K73" s="48">
        <f t="shared" ref="K73:K84" si="122">IF(F73=0,0,ROUND(IF(AB73&gt;1,IF(H73&gt;200,0.05*H73,10),0),0))</f>
        <v>0</v>
      </c>
      <c r="L73" s="56">
        <f t="shared" ref="L73:L84" ca="1" si="123">+H73+I73+J73+K73</f>
        <v>0</v>
      </c>
      <c r="M73" s="18"/>
      <c r="N73" s="56">
        <f t="shared" ref="N73:N84" si="124">M73*0.002495</f>
        <v>0</v>
      </c>
      <c r="O73" s="18"/>
      <c r="P73" s="56">
        <f t="shared" ref="P73:P84" si="125">N73-O73</f>
        <v>0</v>
      </c>
      <c r="Q73" s="56">
        <f t="shared" ref="Q73:Q84" si="126">P73*0.0125</f>
        <v>0</v>
      </c>
      <c r="R73" s="56">
        <f t="shared" ref="R73:R84" ca="1" si="127">IF(ISERR(AB73)=1,0,IF(AB73&gt;4,ROUND(P73*0.25,0),IF(AB73&lt;1,0,ROUND(P73*AB73/20,0))))</f>
        <v>0</v>
      </c>
      <c r="S73" s="56">
        <f t="shared" ref="S73:S84" ca="1" si="128">P73+Q73+R73</f>
        <v>0</v>
      </c>
      <c r="T73" s="17"/>
      <c r="U73" s="47">
        <f t="shared" ref="U73:U84" si="129">T73*0.03</f>
        <v>0</v>
      </c>
      <c r="V73" s="17"/>
      <c r="W73" s="47">
        <f t="shared" ref="W73:W84" si="130">U73-V73</f>
        <v>0</v>
      </c>
      <c r="X73" s="47">
        <f t="shared" ref="X73:X84" ca="1" si="131">IF($AD$60=1,0,ROUND(W73*AB73*0.0125,0))</f>
        <v>0</v>
      </c>
      <c r="Y73" s="47">
        <f t="shared" ref="Y73:Y84" ca="1" si="132">(X73+W73)*0.2</f>
        <v>0</v>
      </c>
      <c r="Z73" s="47">
        <f t="shared" ref="Z73:Z84" ca="1" si="133">W73+X73+Y73</f>
        <v>0</v>
      </c>
      <c r="AA73" s="77">
        <f t="shared" ref="AA73:AA84" ca="1" si="134">+H73+I73+J73+K73</f>
        <v>0</v>
      </c>
      <c r="AB73" s="1">
        <f ca="1">+AB71-1</f>
        <v>31</v>
      </c>
      <c r="AC73" s="2"/>
    </row>
    <row r="74" spans="1:29" x14ac:dyDescent="0.25">
      <c r="A74" s="5">
        <v>43862</v>
      </c>
      <c r="B74" s="18"/>
      <c r="C74" s="18"/>
      <c r="D74" s="47">
        <f t="shared" si="116"/>
        <v>0</v>
      </c>
      <c r="E74" s="47">
        <f t="shared" si="117"/>
        <v>0</v>
      </c>
      <c r="F74" s="47">
        <f t="shared" si="118"/>
        <v>0</v>
      </c>
      <c r="G74" s="18"/>
      <c r="H74" s="48">
        <f t="shared" si="119"/>
        <v>0</v>
      </c>
      <c r="I74" s="48">
        <f t="shared" ca="1" si="120"/>
        <v>0</v>
      </c>
      <c r="J74" s="48">
        <f t="shared" ca="1" si="121"/>
        <v>0</v>
      </c>
      <c r="K74" s="48">
        <f t="shared" si="122"/>
        <v>0</v>
      </c>
      <c r="L74" s="56">
        <f t="shared" ca="1" si="123"/>
        <v>0</v>
      </c>
      <c r="M74" s="18"/>
      <c r="N74" s="56">
        <f t="shared" si="124"/>
        <v>0</v>
      </c>
      <c r="O74" s="18"/>
      <c r="P74" s="56">
        <f t="shared" si="125"/>
        <v>0</v>
      </c>
      <c r="Q74" s="56">
        <f t="shared" si="126"/>
        <v>0</v>
      </c>
      <c r="R74" s="56">
        <f t="shared" ca="1" si="127"/>
        <v>0</v>
      </c>
      <c r="S74" s="56">
        <f t="shared" ca="1" si="128"/>
        <v>0</v>
      </c>
      <c r="T74" s="17"/>
      <c r="U74" s="47">
        <f t="shared" si="129"/>
        <v>0</v>
      </c>
      <c r="V74" s="17"/>
      <c r="W74" s="47">
        <f t="shared" si="130"/>
        <v>0</v>
      </c>
      <c r="X74" s="47">
        <f t="shared" ca="1" si="131"/>
        <v>0</v>
      </c>
      <c r="Y74" s="47">
        <f t="shared" ca="1" si="132"/>
        <v>0</v>
      </c>
      <c r="Z74" s="47">
        <f t="shared" ca="1" si="133"/>
        <v>0</v>
      </c>
      <c r="AA74" s="77">
        <f t="shared" ca="1" si="134"/>
        <v>0</v>
      </c>
      <c r="AB74" s="1">
        <f ca="1">+AB73-1</f>
        <v>30</v>
      </c>
      <c r="AC74" s="2"/>
    </row>
    <row r="75" spans="1:29" x14ac:dyDescent="0.25">
      <c r="A75" s="5">
        <v>43891</v>
      </c>
      <c r="B75" s="18"/>
      <c r="C75" s="18"/>
      <c r="D75" s="47">
        <f t="shared" si="116"/>
        <v>0</v>
      </c>
      <c r="E75" s="47">
        <f t="shared" si="117"/>
        <v>0</v>
      </c>
      <c r="F75" s="47">
        <f t="shared" si="118"/>
        <v>0</v>
      </c>
      <c r="G75" s="18"/>
      <c r="H75" s="48">
        <f t="shared" si="119"/>
        <v>0</v>
      </c>
      <c r="I75" s="48">
        <f t="shared" ca="1" si="120"/>
        <v>0</v>
      </c>
      <c r="J75" s="48">
        <f t="shared" ca="1" si="121"/>
        <v>0</v>
      </c>
      <c r="K75" s="48">
        <f t="shared" si="122"/>
        <v>0</v>
      </c>
      <c r="L75" s="56">
        <f t="shared" ca="1" si="123"/>
        <v>0</v>
      </c>
      <c r="M75" s="18"/>
      <c r="N75" s="56">
        <f t="shared" si="124"/>
        <v>0</v>
      </c>
      <c r="O75" s="18"/>
      <c r="P75" s="56">
        <f t="shared" si="125"/>
        <v>0</v>
      </c>
      <c r="Q75" s="56">
        <f t="shared" si="126"/>
        <v>0</v>
      </c>
      <c r="R75" s="56">
        <f t="shared" ca="1" si="127"/>
        <v>0</v>
      </c>
      <c r="S75" s="56">
        <f t="shared" ca="1" si="128"/>
        <v>0</v>
      </c>
      <c r="T75" s="17"/>
      <c r="U75" s="47">
        <f t="shared" si="129"/>
        <v>0</v>
      </c>
      <c r="V75" s="17"/>
      <c r="W75" s="47">
        <f t="shared" si="130"/>
        <v>0</v>
      </c>
      <c r="X75" s="47">
        <f t="shared" ca="1" si="131"/>
        <v>0</v>
      </c>
      <c r="Y75" s="47">
        <f t="shared" ca="1" si="132"/>
        <v>0</v>
      </c>
      <c r="Z75" s="47">
        <f t="shared" ca="1" si="133"/>
        <v>0</v>
      </c>
      <c r="AA75" s="77">
        <f t="shared" ca="1" si="134"/>
        <v>0</v>
      </c>
      <c r="AB75" s="1">
        <f t="shared" ref="AB75:AB84" ca="1" si="135">+AB74-1</f>
        <v>29</v>
      </c>
      <c r="AC75" s="2"/>
    </row>
    <row r="76" spans="1:29" x14ac:dyDescent="0.25">
      <c r="A76" s="5">
        <v>43922</v>
      </c>
      <c r="B76" s="18"/>
      <c r="C76" s="18"/>
      <c r="D76" s="47">
        <f t="shared" si="116"/>
        <v>0</v>
      </c>
      <c r="E76" s="47">
        <f t="shared" si="117"/>
        <v>0</v>
      </c>
      <c r="F76" s="47">
        <f t="shared" si="118"/>
        <v>0</v>
      </c>
      <c r="G76" s="18"/>
      <c r="H76" s="48">
        <f t="shared" si="119"/>
        <v>0</v>
      </c>
      <c r="I76" s="48">
        <f t="shared" ca="1" si="120"/>
        <v>0</v>
      </c>
      <c r="J76" s="48">
        <f t="shared" ca="1" si="121"/>
        <v>0</v>
      </c>
      <c r="K76" s="48">
        <f t="shared" si="122"/>
        <v>0</v>
      </c>
      <c r="L76" s="56">
        <f t="shared" ca="1" si="123"/>
        <v>0</v>
      </c>
      <c r="M76" s="18"/>
      <c r="N76" s="56">
        <f t="shared" si="124"/>
        <v>0</v>
      </c>
      <c r="O76" s="18"/>
      <c r="P76" s="56">
        <f t="shared" si="125"/>
        <v>0</v>
      </c>
      <c r="Q76" s="56">
        <f t="shared" si="126"/>
        <v>0</v>
      </c>
      <c r="R76" s="56">
        <f t="shared" ca="1" si="127"/>
        <v>0</v>
      </c>
      <c r="S76" s="56">
        <f t="shared" ca="1" si="128"/>
        <v>0</v>
      </c>
      <c r="T76" s="17"/>
      <c r="U76" s="47">
        <f t="shared" si="129"/>
        <v>0</v>
      </c>
      <c r="V76" s="17"/>
      <c r="W76" s="47">
        <f t="shared" si="130"/>
        <v>0</v>
      </c>
      <c r="X76" s="47">
        <f t="shared" ca="1" si="131"/>
        <v>0</v>
      </c>
      <c r="Y76" s="47">
        <f t="shared" ca="1" si="132"/>
        <v>0</v>
      </c>
      <c r="Z76" s="47">
        <f t="shared" ca="1" si="133"/>
        <v>0</v>
      </c>
      <c r="AA76" s="77">
        <f t="shared" ca="1" si="134"/>
        <v>0</v>
      </c>
      <c r="AB76" s="1">
        <f t="shared" ca="1" si="135"/>
        <v>28</v>
      </c>
      <c r="AC76" s="2"/>
    </row>
    <row r="77" spans="1:29" x14ac:dyDescent="0.25">
      <c r="A77" s="5">
        <v>43952</v>
      </c>
      <c r="B77" s="18"/>
      <c r="C77" s="18"/>
      <c r="D77" s="47">
        <f t="shared" si="116"/>
        <v>0</v>
      </c>
      <c r="E77" s="47">
        <f t="shared" si="117"/>
        <v>0</v>
      </c>
      <c r="F77" s="47">
        <f t="shared" si="118"/>
        <v>0</v>
      </c>
      <c r="G77" s="18"/>
      <c r="H77" s="48">
        <f t="shared" si="119"/>
        <v>0</v>
      </c>
      <c r="I77" s="48">
        <f t="shared" ca="1" si="120"/>
        <v>0</v>
      </c>
      <c r="J77" s="48">
        <f t="shared" ca="1" si="121"/>
        <v>0</v>
      </c>
      <c r="K77" s="48">
        <f t="shared" si="122"/>
        <v>0</v>
      </c>
      <c r="L77" s="56">
        <f t="shared" ca="1" si="123"/>
        <v>0</v>
      </c>
      <c r="M77" s="18"/>
      <c r="N77" s="56">
        <f t="shared" si="124"/>
        <v>0</v>
      </c>
      <c r="O77" s="18"/>
      <c r="P77" s="56">
        <f t="shared" si="125"/>
        <v>0</v>
      </c>
      <c r="Q77" s="56">
        <f t="shared" si="126"/>
        <v>0</v>
      </c>
      <c r="R77" s="56">
        <f t="shared" ca="1" si="127"/>
        <v>0</v>
      </c>
      <c r="S77" s="56">
        <f t="shared" ca="1" si="128"/>
        <v>0</v>
      </c>
      <c r="T77" s="17"/>
      <c r="U77" s="47">
        <f t="shared" si="129"/>
        <v>0</v>
      </c>
      <c r="V77" s="17"/>
      <c r="W77" s="47">
        <f t="shared" si="130"/>
        <v>0</v>
      </c>
      <c r="X77" s="47">
        <f t="shared" ca="1" si="131"/>
        <v>0</v>
      </c>
      <c r="Y77" s="47">
        <f t="shared" ca="1" si="132"/>
        <v>0</v>
      </c>
      <c r="Z77" s="47">
        <f t="shared" ca="1" si="133"/>
        <v>0</v>
      </c>
      <c r="AA77" s="77">
        <f t="shared" ca="1" si="134"/>
        <v>0</v>
      </c>
      <c r="AB77" s="1">
        <f t="shared" ca="1" si="135"/>
        <v>27</v>
      </c>
      <c r="AC77" s="2"/>
    </row>
    <row r="78" spans="1:29" x14ac:dyDescent="0.25">
      <c r="A78" s="5">
        <v>43983</v>
      </c>
      <c r="B78" s="18"/>
      <c r="C78" s="18"/>
      <c r="D78" s="47">
        <f t="shared" si="116"/>
        <v>0</v>
      </c>
      <c r="E78" s="47">
        <f t="shared" si="117"/>
        <v>0</v>
      </c>
      <c r="F78" s="47">
        <f t="shared" si="118"/>
        <v>0</v>
      </c>
      <c r="G78" s="18"/>
      <c r="H78" s="48">
        <f t="shared" si="119"/>
        <v>0</v>
      </c>
      <c r="I78" s="48">
        <f t="shared" ca="1" si="120"/>
        <v>0</v>
      </c>
      <c r="J78" s="48">
        <f t="shared" ca="1" si="121"/>
        <v>0</v>
      </c>
      <c r="K78" s="48">
        <f t="shared" si="122"/>
        <v>0</v>
      </c>
      <c r="L78" s="56">
        <f t="shared" ca="1" si="123"/>
        <v>0</v>
      </c>
      <c r="M78" s="18"/>
      <c r="N78" s="56">
        <f t="shared" si="124"/>
        <v>0</v>
      </c>
      <c r="O78" s="18"/>
      <c r="P78" s="56">
        <f t="shared" si="125"/>
        <v>0</v>
      </c>
      <c r="Q78" s="56">
        <f t="shared" si="126"/>
        <v>0</v>
      </c>
      <c r="R78" s="56">
        <f t="shared" ca="1" si="127"/>
        <v>0</v>
      </c>
      <c r="S78" s="56">
        <f t="shared" ca="1" si="128"/>
        <v>0</v>
      </c>
      <c r="T78" s="17"/>
      <c r="U78" s="47">
        <f t="shared" si="129"/>
        <v>0</v>
      </c>
      <c r="V78" s="17"/>
      <c r="W78" s="47">
        <f t="shared" si="130"/>
        <v>0</v>
      </c>
      <c r="X78" s="47">
        <f t="shared" ca="1" si="131"/>
        <v>0</v>
      </c>
      <c r="Y78" s="47">
        <f t="shared" ca="1" si="132"/>
        <v>0</v>
      </c>
      <c r="Z78" s="47">
        <f t="shared" ca="1" si="133"/>
        <v>0</v>
      </c>
      <c r="AA78" s="77">
        <f t="shared" ca="1" si="134"/>
        <v>0</v>
      </c>
      <c r="AB78" s="1">
        <f t="shared" ca="1" si="135"/>
        <v>26</v>
      </c>
      <c r="AC78" s="2"/>
    </row>
    <row r="79" spans="1:29" x14ac:dyDescent="0.25">
      <c r="A79" s="5">
        <v>44013</v>
      </c>
      <c r="B79" s="18"/>
      <c r="C79" s="18"/>
      <c r="D79" s="47">
        <f t="shared" si="116"/>
        <v>0</v>
      </c>
      <c r="E79" s="47">
        <f t="shared" si="117"/>
        <v>0</v>
      </c>
      <c r="F79" s="47">
        <f t="shared" si="118"/>
        <v>0</v>
      </c>
      <c r="G79" s="18"/>
      <c r="H79" s="48">
        <f t="shared" si="119"/>
        <v>0</v>
      </c>
      <c r="I79" s="48">
        <f t="shared" ca="1" si="120"/>
        <v>0</v>
      </c>
      <c r="J79" s="48">
        <f t="shared" ca="1" si="121"/>
        <v>0</v>
      </c>
      <c r="K79" s="48">
        <f t="shared" si="122"/>
        <v>0</v>
      </c>
      <c r="L79" s="56">
        <f t="shared" ca="1" si="123"/>
        <v>0</v>
      </c>
      <c r="M79" s="18"/>
      <c r="N79" s="56">
        <f t="shared" si="124"/>
        <v>0</v>
      </c>
      <c r="O79" s="18"/>
      <c r="P79" s="56">
        <f t="shared" si="125"/>
        <v>0</v>
      </c>
      <c r="Q79" s="56">
        <f t="shared" si="126"/>
        <v>0</v>
      </c>
      <c r="R79" s="56">
        <f t="shared" ca="1" si="127"/>
        <v>0</v>
      </c>
      <c r="S79" s="56">
        <f t="shared" ca="1" si="128"/>
        <v>0</v>
      </c>
      <c r="T79" s="17"/>
      <c r="U79" s="47">
        <f t="shared" si="129"/>
        <v>0</v>
      </c>
      <c r="V79" s="17"/>
      <c r="W79" s="47">
        <f t="shared" si="130"/>
        <v>0</v>
      </c>
      <c r="X79" s="47">
        <f t="shared" ca="1" si="131"/>
        <v>0</v>
      </c>
      <c r="Y79" s="47">
        <f t="shared" ca="1" si="132"/>
        <v>0</v>
      </c>
      <c r="Z79" s="47">
        <f t="shared" ca="1" si="133"/>
        <v>0</v>
      </c>
      <c r="AA79" s="77">
        <f t="shared" ca="1" si="134"/>
        <v>0</v>
      </c>
      <c r="AB79" s="1">
        <f t="shared" ca="1" si="135"/>
        <v>25</v>
      </c>
      <c r="AC79" s="2"/>
    </row>
    <row r="80" spans="1:29" x14ac:dyDescent="0.25">
      <c r="A80" s="5">
        <v>44044</v>
      </c>
      <c r="B80" s="18"/>
      <c r="C80" s="18"/>
      <c r="D80" s="47">
        <f t="shared" si="116"/>
        <v>0</v>
      </c>
      <c r="E80" s="47">
        <f t="shared" si="117"/>
        <v>0</v>
      </c>
      <c r="F80" s="47">
        <f t="shared" si="118"/>
        <v>0</v>
      </c>
      <c r="G80" s="18"/>
      <c r="H80" s="48">
        <f t="shared" si="119"/>
        <v>0</v>
      </c>
      <c r="I80" s="48">
        <f t="shared" ca="1" si="120"/>
        <v>0</v>
      </c>
      <c r="J80" s="48">
        <f t="shared" ca="1" si="121"/>
        <v>0</v>
      </c>
      <c r="K80" s="48">
        <f t="shared" si="122"/>
        <v>0</v>
      </c>
      <c r="L80" s="56">
        <f t="shared" ca="1" si="123"/>
        <v>0</v>
      </c>
      <c r="M80" s="18"/>
      <c r="N80" s="56">
        <f t="shared" si="124"/>
        <v>0</v>
      </c>
      <c r="O80" s="18"/>
      <c r="P80" s="56">
        <f t="shared" si="125"/>
        <v>0</v>
      </c>
      <c r="Q80" s="56">
        <f t="shared" si="126"/>
        <v>0</v>
      </c>
      <c r="R80" s="56">
        <f t="shared" ca="1" si="127"/>
        <v>0</v>
      </c>
      <c r="S80" s="56">
        <f t="shared" ca="1" si="128"/>
        <v>0</v>
      </c>
      <c r="T80" s="17"/>
      <c r="U80" s="47">
        <f t="shared" si="129"/>
        <v>0</v>
      </c>
      <c r="V80" s="17"/>
      <c r="W80" s="47">
        <f t="shared" si="130"/>
        <v>0</v>
      </c>
      <c r="X80" s="47">
        <f t="shared" ca="1" si="131"/>
        <v>0</v>
      </c>
      <c r="Y80" s="47">
        <f t="shared" ca="1" si="132"/>
        <v>0</v>
      </c>
      <c r="Z80" s="47">
        <f t="shared" ca="1" si="133"/>
        <v>0</v>
      </c>
      <c r="AA80" s="77">
        <f t="shared" ca="1" si="134"/>
        <v>0</v>
      </c>
      <c r="AB80" s="1">
        <f t="shared" ca="1" si="135"/>
        <v>24</v>
      </c>
      <c r="AC80" s="2"/>
    </row>
    <row r="81" spans="1:29" x14ac:dyDescent="0.25">
      <c r="A81" s="5">
        <v>44075</v>
      </c>
      <c r="B81" s="18"/>
      <c r="C81" s="18"/>
      <c r="D81" s="47">
        <f t="shared" si="116"/>
        <v>0</v>
      </c>
      <c r="E81" s="47">
        <f t="shared" si="117"/>
        <v>0</v>
      </c>
      <c r="F81" s="47">
        <f t="shared" si="118"/>
        <v>0</v>
      </c>
      <c r="G81" s="18"/>
      <c r="H81" s="48">
        <f t="shared" si="119"/>
        <v>0</v>
      </c>
      <c r="I81" s="48">
        <f t="shared" ca="1" si="120"/>
        <v>0</v>
      </c>
      <c r="J81" s="48">
        <f t="shared" ca="1" si="121"/>
        <v>0</v>
      </c>
      <c r="K81" s="48">
        <f t="shared" si="122"/>
        <v>0</v>
      </c>
      <c r="L81" s="56">
        <f t="shared" ca="1" si="123"/>
        <v>0</v>
      </c>
      <c r="M81" s="18"/>
      <c r="N81" s="56">
        <f t="shared" si="124"/>
        <v>0</v>
      </c>
      <c r="O81" s="18"/>
      <c r="P81" s="56">
        <f t="shared" si="125"/>
        <v>0</v>
      </c>
      <c r="Q81" s="56">
        <f t="shared" si="126"/>
        <v>0</v>
      </c>
      <c r="R81" s="56">
        <f t="shared" ca="1" si="127"/>
        <v>0</v>
      </c>
      <c r="S81" s="56">
        <f t="shared" ca="1" si="128"/>
        <v>0</v>
      </c>
      <c r="T81" s="17"/>
      <c r="U81" s="47">
        <f t="shared" si="129"/>
        <v>0</v>
      </c>
      <c r="V81" s="17"/>
      <c r="W81" s="47">
        <f t="shared" si="130"/>
        <v>0</v>
      </c>
      <c r="X81" s="47">
        <f t="shared" ca="1" si="131"/>
        <v>0</v>
      </c>
      <c r="Y81" s="47">
        <f t="shared" ca="1" si="132"/>
        <v>0</v>
      </c>
      <c r="Z81" s="47">
        <f t="shared" ca="1" si="133"/>
        <v>0</v>
      </c>
      <c r="AA81" s="77">
        <f t="shared" ca="1" si="134"/>
        <v>0</v>
      </c>
      <c r="AB81" s="1">
        <f t="shared" ca="1" si="135"/>
        <v>23</v>
      </c>
      <c r="AC81" s="2"/>
    </row>
    <row r="82" spans="1:29" x14ac:dyDescent="0.25">
      <c r="A82" s="5">
        <v>44105</v>
      </c>
      <c r="B82" s="18"/>
      <c r="C82" s="18"/>
      <c r="D82" s="47">
        <f t="shared" si="116"/>
        <v>0</v>
      </c>
      <c r="E82" s="47">
        <f t="shared" si="117"/>
        <v>0</v>
      </c>
      <c r="F82" s="47">
        <f t="shared" si="118"/>
        <v>0</v>
      </c>
      <c r="G82" s="18"/>
      <c r="H82" s="48">
        <f t="shared" si="119"/>
        <v>0</v>
      </c>
      <c r="I82" s="48">
        <f t="shared" ca="1" si="120"/>
        <v>0</v>
      </c>
      <c r="J82" s="48">
        <f t="shared" ca="1" si="121"/>
        <v>0</v>
      </c>
      <c r="K82" s="48">
        <f t="shared" si="122"/>
        <v>0</v>
      </c>
      <c r="L82" s="56">
        <f t="shared" ca="1" si="123"/>
        <v>0</v>
      </c>
      <c r="M82" s="18"/>
      <c r="N82" s="56">
        <f t="shared" si="124"/>
        <v>0</v>
      </c>
      <c r="O82" s="18"/>
      <c r="P82" s="56">
        <f t="shared" si="125"/>
        <v>0</v>
      </c>
      <c r="Q82" s="56">
        <f t="shared" si="126"/>
        <v>0</v>
      </c>
      <c r="R82" s="56">
        <f t="shared" ca="1" si="127"/>
        <v>0</v>
      </c>
      <c r="S82" s="56">
        <f t="shared" ca="1" si="128"/>
        <v>0</v>
      </c>
      <c r="T82" s="17"/>
      <c r="U82" s="47">
        <f t="shared" si="129"/>
        <v>0</v>
      </c>
      <c r="V82" s="17"/>
      <c r="W82" s="47">
        <f t="shared" si="130"/>
        <v>0</v>
      </c>
      <c r="X82" s="47">
        <f t="shared" ca="1" si="131"/>
        <v>0</v>
      </c>
      <c r="Y82" s="47">
        <f t="shared" ca="1" si="132"/>
        <v>0</v>
      </c>
      <c r="Z82" s="47">
        <f t="shared" ca="1" si="133"/>
        <v>0</v>
      </c>
      <c r="AA82" s="77">
        <f t="shared" ca="1" si="134"/>
        <v>0</v>
      </c>
      <c r="AB82" s="1">
        <f t="shared" ca="1" si="135"/>
        <v>22</v>
      </c>
      <c r="AC82" s="2"/>
    </row>
    <row r="83" spans="1:29" x14ac:dyDescent="0.25">
      <c r="A83" s="5">
        <v>44136</v>
      </c>
      <c r="B83" s="18"/>
      <c r="C83" s="18"/>
      <c r="D83" s="47">
        <f t="shared" si="116"/>
        <v>0</v>
      </c>
      <c r="E83" s="47">
        <f t="shared" si="117"/>
        <v>0</v>
      </c>
      <c r="F83" s="47">
        <f t="shared" si="118"/>
        <v>0</v>
      </c>
      <c r="G83" s="18"/>
      <c r="H83" s="48">
        <f t="shared" si="119"/>
        <v>0</v>
      </c>
      <c r="I83" s="48">
        <f t="shared" ca="1" si="120"/>
        <v>0</v>
      </c>
      <c r="J83" s="48">
        <f t="shared" ca="1" si="121"/>
        <v>0</v>
      </c>
      <c r="K83" s="48">
        <f t="shared" si="122"/>
        <v>0</v>
      </c>
      <c r="L83" s="56">
        <f t="shared" ca="1" si="123"/>
        <v>0</v>
      </c>
      <c r="M83" s="18"/>
      <c r="N83" s="56">
        <f t="shared" si="124"/>
        <v>0</v>
      </c>
      <c r="O83" s="18"/>
      <c r="P83" s="56">
        <f t="shared" si="125"/>
        <v>0</v>
      </c>
      <c r="Q83" s="56">
        <f t="shared" si="126"/>
        <v>0</v>
      </c>
      <c r="R83" s="56">
        <f t="shared" ca="1" si="127"/>
        <v>0</v>
      </c>
      <c r="S83" s="56">
        <f t="shared" ca="1" si="128"/>
        <v>0</v>
      </c>
      <c r="T83" s="17"/>
      <c r="U83" s="47">
        <f t="shared" si="129"/>
        <v>0</v>
      </c>
      <c r="V83" s="17"/>
      <c r="W83" s="47">
        <f t="shared" si="130"/>
        <v>0</v>
      </c>
      <c r="X83" s="47">
        <f t="shared" ca="1" si="131"/>
        <v>0</v>
      </c>
      <c r="Y83" s="47">
        <f t="shared" ca="1" si="132"/>
        <v>0</v>
      </c>
      <c r="Z83" s="47">
        <f t="shared" ca="1" si="133"/>
        <v>0</v>
      </c>
      <c r="AA83" s="77">
        <f t="shared" ca="1" si="134"/>
        <v>0</v>
      </c>
      <c r="AB83" s="1">
        <f t="shared" ca="1" si="135"/>
        <v>21</v>
      </c>
      <c r="AC83" s="2"/>
    </row>
    <row r="84" spans="1:29" x14ac:dyDescent="0.25">
      <c r="A84" s="5">
        <v>44166</v>
      </c>
      <c r="B84" s="18"/>
      <c r="C84" s="18"/>
      <c r="D84" s="47">
        <f t="shared" si="116"/>
        <v>0</v>
      </c>
      <c r="E84" s="47">
        <f t="shared" si="117"/>
        <v>0</v>
      </c>
      <c r="F84" s="47">
        <f t="shared" si="118"/>
        <v>0</v>
      </c>
      <c r="G84" s="18"/>
      <c r="H84" s="48">
        <f t="shared" si="119"/>
        <v>0</v>
      </c>
      <c r="I84" s="48">
        <f t="shared" ca="1" si="120"/>
        <v>0</v>
      </c>
      <c r="J84" s="48">
        <f t="shared" ca="1" si="121"/>
        <v>0</v>
      </c>
      <c r="K84" s="48">
        <f t="shared" si="122"/>
        <v>0</v>
      </c>
      <c r="L84" s="56">
        <f t="shared" ca="1" si="123"/>
        <v>0</v>
      </c>
      <c r="M84" s="18"/>
      <c r="N84" s="56">
        <f t="shared" si="124"/>
        <v>0</v>
      </c>
      <c r="O84" s="18"/>
      <c r="P84" s="56">
        <f t="shared" si="125"/>
        <v>0</v>
      </c>
      <c r="Q84" s="56">
        <f t="shared" si="126"/>
        <v>0</v>
      </c>
      <c r="R84" s="56">
        <f t="shared" ca="1" si="127"/>
        <v>0</v>
      </c>
      <c r="S84" s="56">
        <f t="shared" ca="1" si="128"/>
        <v>0</v>
      </c>
      <c r="T84" s="17"/>
      <c r="U84" s="47">
        <f t="shared" si="129"/>
        <v>0</v>
      </c>
      <c r="V84" s="17"/>
      <c r="W84" s="47">
        <f t="shared" si="130"/>
        <v>0</v>
      </c>
      <c r="X84" s="47">
        <f t="shared" ca="1" si="131"/>
        <v>0</v>
      </c>
      <c r="Y84" s="47">
        <f t="shared" ca="1" si="132"/>
        <v>0</v>
      </c>
      <c r="Z84" s="47">
        <f t="shared" ca="1" si="133"/>
        <v>0</v>
      </c>
      <c r="AA84" s="77">
        <f t="shared" ca="1" si="134"/>
        <v>0</v>
      </c>
      <c r="AB84" s="1">
        <f t="shared" ca="1" si="135"/>
        <v>20</v>
      </c>
      <c r="AC84" s="2"/>
    </row>
    <row r="85" spans="1:29" ht="16.5" thickBot="1" x14ac:dyDescent="0.3">
      <c r="A85" s="50" t="s">
        <v>85</v>
      </c>
      <c r="B85" s="51">
        <f t="shared" ref="B85:K85" si="136">SUM(B73:B84)</f>
        <v>0</v>
      </c>
      <c r="C85" s="51">
        <f t="shared" si="136"/>
        <v>0</v>
      </c>
      <c r="D85" s="51">
        <f t="shared" si="136"/>
        <v>0</v>
      </c>
      <c r="E85" s="51">
        <f t="shared" si="136"/>
        <v>0</v>
      </c>
      <c r="F85" s="51">
        <f t="shared" si="136"/>
        <v>0</v>
      </c>
      <c r="G85" s="51">
        <f t="shared" si="136"/>
        <v>0</v>
      </c>
      <c r="H85" s="52">
        <f t="shared" si="136"/>
        <v>0</v>
      </c>
      <c r="I85" s="52">
        <f t="shared" ca="1" si="136"/>
        <v>0</v>
      </c>
      <c r="J85" s="52">
        <f t="shared" ca="1" si="136"/>
        <v>0</v>
      </c>
      <c r="K85" s="52">
        <f t="shared" si="136"/>
        <v>0</v>
      </c>
      <c r="L85" s="52">
        <f t="shared" ref="L85:Z85" ca="1" si="137">SUM(L73:L84)</f>
        <v>0</v>
      </c>
      <c r="M85" s="52">
        <f t="shared" si="137"/>
        <v>0</v>
      </c>
      <c r="N85" s="52">
        <f t="shared" si="137"/>
        <v>0</v>
      </c>
      <c r="O85" s="52">
        <f t="shared" si="137"/>
        <v>0</v>
      </c>
      <c r="P85" s="52">
        <f t="shared" si="137"/>
        <v>0</v>
      </c>
      <c r="Q85" s="52">
        <f t="shared" si="137"/>
        <v>0</v>
      </c>
      <c r="R85" s="52">
        <f t="shared" ca="1" si="137"/>
        <v>0</v>
      </c>
      <c r="S85" s="52">
        <f t="shared" ca="1" si="137"/>
        <v>0</v>
      </c>
      <c r="T85" s="52">
        <f t="shared" si="137"/>
        <v>0</v>
      </c>
      <c r="U85" s="51">
        <f t="shared" si="137"/>
        <v>0</v>
      </c>
      <c r="V85" s="52">
        <f t="shared" si="137"/>
        <v>0</v>
      </c>
      <c r="W85" s="51">
        <f t="shared" si="137"/>
        <v>0</v>
      </c>
      <c r="X85" s="51">
        <f t="shared" ca="1" si="137"/>
        <v>0</v>
      </c>
      <c r="Y85" s="51">
        <f t="shared" ca="1" si="137"/>
        <v>0</v>
      </c>
      <c r="Z85" s="51">
        <f t="shared" ca="1" si="137"/>
        <v>0</v>
      </c>
      <c r="AA85" s="76">
        <f t="shared" ref="AA85" ca="1" si="138">SUM(AA73:AA84)</f>
        <v>0</v>
      </c>
      <c r="AC85" s="2"/>
    </row>
    <row r="86" spans="1:29" ht="16.5" thickTop="1" x14ac:dyDescent="0.25">
      <c r="A86" s="5">
        <v>44197</v>
      </c>
      <c r="B86" s="18"/>
      <c r="C86" s="18"/>
      <c r="D86" s="47">
        <f t="shared" ref="D86:D97" si="139">B86*0.05</f>
        <v>0</v>
      </c>
      <c r="E86" s="47">
        <f t="shared" ref="E86:E97" si="140">C86*0.045</f>
        <v>0</v>
      </c>
      <c r="F86" s="47">
        <f t="shared" ref="F86:F97" si="141">D86+E86</f>
        <v>0</v>
      </c>
      <c r="G86" s="18"/>
      <c r="H86" s="48">
        <f t="shared" ref="H86:H97" si="142">+F86-G86</f>
        <v>0</v>
      </c>
      <c r="I86" s="48">
        <f t="shared" ref="I86:I97" ca="1" si="143">IF(ISERR(AB86)=1,0,IF(AB86&gt;4,ROUND(H86*0.25,0),IF(AB86&lt;1,0,ROUND(H86*AB86/20,0))))</f>
        <v>0</v>
      </c>
      <c r="J86" s="48">
        <f t="shared" ref="J86:J97" ca="1" si="144">IF($AD$60=1,0,ROUND(H86*AB86*0.0125,0))</f>
        <v>0</v>
      </c>
      <c r="K86" s="48">
        <f t="shared" ref="K86:K97" si="145">IF(F86=0,0,ROUND(IF(AB86&gt;1,IF(H86&gt;200,0.05*H86,10),0),0))</f>
        <v>0</v>
      </c>
      <c r="L86" s="56">
        <f t="shared" ref="L86:L97" ca="1" si="146">+H86+I86+J86+K86</f>
        <v>0</v>
      </c>
      <c r="M86" s="94"/>
      <c r="N86" s="95"/>
      <c r="O86" s="18"/>
      <c r="P86" s="56">
        <f t="shared" ref="P86:P97" si="147">N86-O86</f>
        <v>0</v>
      </c>
      <c r="Q86" s="56">
        <f t="shared" ref="Q86:Q97" si="148">P86*0.0125</f>
        <v>0</v>
      </c>
      <c r="R86" s="56">
        <f t="shared" ref="R86:R97" ca="1" si="149">IF(ISERR(AB86)=1,0,IF(AB86&gt;4,ROUND(P86*0.25,0),IF(AB86&lt;1,0,ROUND(P86*AB86/20,0))))</f>
        <v>0</v>
      </c>
      <c r="S86" s="95"/>
      <c r="T86" s="17"/>
      <c r="U86" s="47">
        <f t="shared" ref="U86:U97" si="150">T86*0.03</f>
        <v>0</v>
      </c>
      <c r="V86" s="17"/>
      <c r="W86" s="47">
        <f t="shared" ref="W86:W97" si="151">U86-V86</f>
        <v>0</v>
      </c>
      <c r="X86" s="47">
        <f t="shared" ref="X86:X97" ca="1" si="152">IF($AD$60=1,0,ROUND(W86*AB86*0.0125,0))</f>
        <v>0</v>
      </c>
      <c r="Y86" s="47">
        <f t="shared" ref="Y86:Y97" ca="1" si="153">(X86+W86)*0.2</f>
        <v>0</v>
      </c>
      <c r="Z86" s="47">
        <f t="shared" ref="Z86:Z97" ca="1" si="154">W86+X86+Y86</f>
        <v>0</v>
      </c>
      <c r="AA86" s="77">
        <f ca="1">+H86+I86+J86+K86</f>
        <v>0</v>
      </c>
      <c r="AB86" s="1">
        <f ca="1">+AB84-1</f>
        <v>19</v>
      </c>
      <c r="AC86" s="2"/>
    </row>
    <row r="87" spans="1:29" x14ac:dyDescent="0.25">
      <c r="A87" s="5">
        <v>44228</v>
      </c>
      <c r="B87" s="18"/>
      <c r="C87" s="18"/>
      <c r="D87" s="47">
        <f t="shared" si="139"/>
        <v>0</v>
      </c>
      <c r="E87" s="47">
        <f t="shared" si="140"/>
        <v>0</v>
      </c>
      <c r="F87" s="47">
        <f t="shared" si="141"/>
        <v>0</v>
      </c>
      <c r="G87" s="18"/>
      <c r="H87" s="48">
        <f t="shared" si="142"/>
        <v>0</v>
      </c>
      <c r="I87" s="48">
        <f t="shared" ca="1" si="143"/>
        <v>0</v>
      </c>
      <c r="J87" s="48">
        <f t="shared" ca="1" si="144"/>
        <v>0</v>
      </c>
      <c r="K87" s="48">
        <f t="shared" si="145"/>
        <v>0</v>
      </c>
      <c r="L87" s="56">
        <f t="shared" ca="1" si="146"/>
        <v>0</v>
      </c>
      <c r="M87" s="94"/>
      <c r="N87" s="95"/>
      <c r="O87" s="18"/>
      <c r="P87" s="56">
        <f t="shared" si="147"/>
        <v>0</v>
      </c>
      <c r="Q87" s="56">
        <f t="shared" si="148"/>
        <v>0</v>
      </c>
      <c r="R87" s="56">
        <f t="shared" ca="1" si="149"/>
        <v>0</v>
      </c>
      <c r="S87" s="95"/>
      <c r="T87" s="17"/>
      <c r="U87" s="47">
        <f t="shared" si="150"/>
        <v>0</v>
      </c>
      <c r="V87" s="17"/>
      <c r="W87" s="47">
        <f t="shared" si="151"/>
        <v>0</v>
      </c>
      <c r="X87" s="47">
        <f t="shared" ca="1" si="152"/>
        <v>0</v>
      </c>
      <c r="Y87" s="47">
        <f t="shared" ca="1" si="153"/>
        <v>0</v>
      </c>
      <c r="Z87" s="47">
        <f t="shared" ca="1" si="154"/>
        <v>0</v>
      </c>
      <c r="AA87" s="77">
        <f t="shared" ref="AA87:AA97" ca="1" si="155">+H87+I87+J87+K87</f>
        <v>0</v>
      </c>
      <c r="AB87" s="1">
        <f ca="1">+AB86-1</f>
        <v>18</v>
      </c>
      <c r="AC87" s="2"/>
    </row>
    <row r="88" spans="1:29" x14ac:dyDescent="0.25">
      <c r="A88" s="5">
        <v>44256</v>
      </c>
      <c r="B88" s="18"/>
      <c r="C88" s="18"/>
      <c r="D88" s="47">
        <f t="shared" si="139"/>
        <v>0</v>
      </c>
      <c r="E88" s="47">
        <f t="shared" si="140"/>
        <v>0</v>
      </c>
      <c r="F88" s="47">
        <f t="shared" si="141"/>
        <v>0</v>
      </c>
      <c r="G88" s="18"/>
      <c r="H88" s="48">
        <f t="shared" si="142"/>
        <v>0</v>
      </c>
      <c r="I88" s="48">
        <f t="shared" ca="1" si="143"/>
        <v>0</v>
      </c>
      <c r="J88" s="48">
        <f t="shared" ca="1" si="144"/>
        <v>0</v>
      </c>
      <c r="K88" s="48">
        <f t="shared" si="145"/>
        <v>0</v>
      </c>
      <c r="L88" s="56">
        <f t="shared" ca="1" si="146"/>
        <v>0</v>
      </c>
      <c r="M88" s="94"/>
      <c r="N88" s="95"/>
      <c r="O88" s="18"/>
      <c r="P88" s="56">
        <f t="shared" si="147"/>
        <v>0</v>
      </c>
      <c r="Q88" s="56">
        <f t="shared" si="148"/>
        <v>0</v>
      </c>
      <c r="R88" s="56">
        <f t="shared" ca="1" si="149"/>
        <v>0</v>
      </c>
      <c r="S88" s="95"/>
      <c r="T88" s="17"/>
      <c r="U88" s="47">
        <f t="shared" si="150"/>
        <v>0</v>
      </c>
      <c r="V88" s="17"/>
      <c r="W88" s="47">
        <f t="shared" si="151"/>
        <v>0</v>
      </c>
      <c r="X88" s="47">
        <f t="shared" ca="1" si="152"/>
        <v>0</v>
      </c>
      <c r="Y88" s="47">
        <f t="shared" ca="1" si="153"/>
        <v>0</v>
      </c>
      <c r="Z88" s="47">
        <f t="shared" ca="1" si="154"/>
        <v>0</v>
      </c>
      <c r="AA88" s="77">
        <f t="shared" ca="1" si="155"/>
        <v>0</v>
      </c>
      <c r="AB88" s="1">
        <f t="shared" ref="AB88:AB97" ca="1" si="156">+AB87-1</f>
        <v>17</v>
      </c>
      <c r="AC88" s="2"/>
    </row>
    <row r="89" spans="1:29" x14ac:dyDescent="0.25">
      <c r="A89" s="5">
        <v>44287</v>
      </c>
      <c r="B89" s="18"/>
      <c r="C89" s="18"/>
      <c r="D89" s="47">
        <f t="shared" si="139"/>
        <v>0</v>
      </c>
      <c r="E89" s="47">
        <f t="shared" si="140"/>
        <v>0</v>
      </c>
      <c r="F89" s="47">
        <f t="shared" si="141"/>
        <v>0</v>
      </c>
      <c r="G89" s="18"/>
      <c r="H89" s="48">
        <f t="shared" si="142"/>
        <v>0</v>
      </c>
      <c r="I89" s="48">
        <f t="shared" ca="1" si="143"/>
        <v>0</v>
      </c>
      <c r="J89" s="48">
        <f t="shared" ca="1" si="144"/>
        <v>0</v>
      </c>
      <c r="K89" s="48">
        <f t="shared" si="145"/>
        <v>0</v>
      </c>
      <c r="L89" s="56">
        <f t="shared" ca="1" si="146"/>
        <v>0</v>
      </c>
      <c r="M89" s="94"/>
      <c r="N89" s="95"/>
      <c r="O89" s="18"/>
      <c r="P89" s="56">
        <f t="shared" si="147"/>
        <v>0</v>
      </c>
      <c r="Q89" s="56">
        <f t="shared" si="148"/>
        <v>0</v>
      </c>
      <c r="R89" s="56">
        <f t="shared" ca="1" si="149"/>
        <v>0</v>
      </c>
      <c r="S89" s="95"/>
      <c r="T89" s="17"/>
      <c r="U89" s="47">
        <f t="shared" si="150"/>
        <v>0</v>
      </c>
      <c r="V89" s="17"/>
      <c r="W89" s="47">
        <f t="shared" si="151"/>
        <v>0</v>
      </c>
      <c r="X89" s="47">
        <f t="shared" ca="1" si="152"/>
        <v>0</v>
      </c>
      <c r="Y89" s="47">
        <f t="shared" ca="1" si="153"/>
        <v>0</v>
      </c>
      <c r="Z89" s="47">
        <f t="shared" ca="1" si="154"/>
        <v>0</v>
      </c>
      <c r="AA89" s="77">
        <f t="shared" ca="1" si="155"/>
        <v>0</v>
      </c>
      <c r="AB89" s="1">
        <f t="shared" ca="1" si="156"/>
        <v>16</v>
      </c>
      <c r="AC89" s="2"/>
    </row>
    <row r="90" spans="1:29" x14ac:dyDescent="0.25">
      <c r="A90" s="5">
        <v>44317</v>
      </c>
      <c r="B90" s="18"/>
      <c r="C90" s="18"/>
      <c r="D90" s="47">
        <f t="shared" si="139"/>
        <v>0</v>
      </c>
      <c r="E90" s="47">
        <f t="shared" si="140"/>
        <v>0</v>
      </c>
      <c r="F90" s="47">
        <f t="shared" si="141"/>
        <v>0</v>
      </c>
      <c r="G90" s="18"/>
      <c r="H90" s="48">
        <f t="shared" si="142"/>
        <v>0</v>
      </c>
      <c r="I90" s="48">
        <f t="shared" ca="1" si="143"/>
        <v>0</v>
      </c>
      <c r="J90" s="48">
        <f t="shared" ca="1" si="144"/>
        <v>0</v>
      </c>
      <c r="K90" s="48">
        <f t="shared" si="145"/>
        <v>0</v>
      </c>
      <c r="L90" s="56">
        <f t="shared" ca="1" si="146"/>
        <v>0</v>
      </c>
      <c r="M90" s="94"/>
      <c r="N90" s="95"/>
      <c r="O90" s="18"/>
      <c r="P90" s="56">
        <f t="shared" si="147"/>
        <v>0</v>
      </c>
      <c r="Q90" s="56">
        <f t="shared" si="148"/>
        <v>0</v>
      </c>
      <c r="R90" s="56">
        <f t="shared" ca="1" si="149"/>
        <v>0</v>
      </c>
      <c r="S90" s="95"/>
      <c r="T90" s="17"/>
      <c r="U90" s="47">
        <f t="shared" si="150"/>
        <v>0</v>
      </c>
      <c r="V90" s="17"/>
      <c r="W90" s="47">
        <f t="shared" si="151"/>
        <v>0</v>
      </c>
      <c r="X90" s="47">
        <f t="shared" ca="1" si="152"/>
        <v>0</v>
      </c>
      <c r="Y90" s="47">
        <f t="shared" ca="1" si="153"/>
        <v>0</v>
      </c>
      <c r="Z90" s="47">
        <f t="shared" ca="1" si="154"/>
        <v>0</v>
      </c>
      <c r="AA90" s="77">
        <f t="shared" ca="1" si="155"/>
        <v>0</v>
      </c>
      <c r="AB90" s="1">
        <f t="shared" ca="1" si="156"/>
        <v>15</v>
      </c>
      <c r="AC90" s="2"/>
    </row>
    <row r="91" spans="1:29" x14ac:dyDescent="0.25">
      <c r="A91" s="5">
        <v>44348</v>
      </c>
      <c r="B91" s="18"/>
      <c r="C91" s="18"/>
      <c r="D91" s="47">
        <f t="shared" si="139"/>
        <v>0</v>
      </c>
      <c r="E91" s="47">
        <f t="shared" si="140"/>
        <v>0</v>
      </c>
      <c r="F91" s="47">
        <f t="shared" si="141"/>
        <v>0</v>
      </c>
      <c r="G91" s="18"/>
      <c r="H91" s="48">
        <f t="shared" si="142"/>
        <v>0</v>
      </c>
      <c r="I91" s="48">
        <f t="shared" ca="1" si="143"/>
        <v>0</v>
      </c>
      <c r="J91" s="48">
        <f t="shared" ca="1" si="144"/>
        <v>0</v>
      </c>
      <c r="K91" s="48">
        <f t="shared" si="145"/>
        <v>0</v>
      </c>
      <c r="L91" s="56">
        <f t="shared" ca="1" si="146"/>
        <v>0</v>
      </c>
      <c r="M91" s="94"/>
      <c r="N91" s="95"/>
      <c r="O91" s="18"/>
      <c r="P91" s="56">
        <f t="shared" si="147"/>
        <v>0</v>
      </c>
      <c r="Q91" s="56">
        <f t="shared" si="148"/>
        <v>0</v>
      </c>
      <c r="R91" s="56">
        <f t="shared" ca="1" si="149"/>
        <v>0</v>
      </c>
      <c r="S91" s="95"/>
      <c r="T91" s="17"/>
      <c r="U91" s="47">
        <f t="shared" si="150"/>
        <v>0</v>
      </c>
      <c r="V91" s="17"/>
      <c r="W91" s="47">
        <f t="shared" si="151"/>
        <v>0</v>
      </c>
      <c r="X91" s="47">
        <f t="shared" ca="1" si="152"/>
        <v>0</v>
      </c>
      <c r="Y91" s="47">
        <f t="shared" ca="1" si="153"/>
        <v>0</v>
      </c>
      <c r="Z91" s="47">
        <f t="shared" ca="1" si="154"/>
        <v>0</v>
      </c>
      <c r="AA91" s="77">
        <f t="shared" ca="1" si="155"/>
        <v>0</v>
      </c>
      <c r="AB91" s="1">
        <f t="shared" ca="1" si="156"/>
        <v>14</v>
      </c>
      <c r="AC91" s="2"/>
    </row>
    <row r="92" spans="1:29" x14ac:dyDescent="0.25">
      <c r="A92" s="5">
        <v>44378</v>
      </c>
      <c r="B92" s="18"/>
      <c r="C92" s="18"/>
      <c r="D92" s="47">
        <f t="shared" si="139"/>
        <v>0</v>
      </c>
      <c r="E92" s="47">
        <f t="shared" si="140"/>
        <v>0</v>
      </c>
      <c r="F92" s="47">
        <f t="shared" si="141"/>
        <v>0</v>
      </c>
      <c r="G92" s="18"/>
      <c r="H92" s="48">
        <f t="shared" si="142"/>
        <v>0</v>
      </c>
      <c r="I92" s="48">
        <f t="shared" ca="1" si="143"/>
        <v>0</v>
      </c>
      <c r="J92" s="48">
        <f t="shared" ca="1" si="144"/>
        <v>0</v>
      </c>
      <c r="K92" s="48">
        <f t="shared" si="145"/>
        <v>0</v>
      </c>
      <c r="L92" s="56">
        <f t="shared" ca="1" si="146"/>
        <v>0</v>
      </c>
      <c r="M92" s="94"/>
      <c r="N92" s="95"/>
      <c r="O92" s="18"/>
      <c r="P92" s="56">
        <f t="shared" si="147"/>
        <v>0</v>
      </c>
      <c r="Q92" s="56">
        <f t="shared" si="148"/>
        <v>0</v>
      </c>
      <c r="R92" s="56">
        <f t="shared" ca="1" si="149"/>
        <v>0</v>
      </c>
      <c r="S92" s="95"/>
      <c r="T92" s="17"/>
      <c r="U92" s="47">
        <f t="shared" si="150"/>
        <v>0</v>
      </c>
      <c r="V92" s="17"/>
      <c r="W92" s="47">
        <f t="shared" si="151"/>
        <v>0</v>
      </c>
      <c r="X92" s="47">
        <f t="shared" ca="1" si="152"/>
        <v>0</v>
      </c>
      <c r="Y92" s="47">
        <f t="shared" ca="1" si="153"/>
        <v>0</v>
      </c>
      <c r="Z92" s="47">
        <f t="shared" ca="1" si="154"/>
        <v>0</v>
      </c>
      <c r="AA92" s="77">
        <f t="shared" ca="1" si="155"/>
        <v>0</v>
      </c>
      <c r="AB92" s="1">
        <f t="shared" ca="1" si="156"/>
        <v>13</v>
      </c>
      <c r="AC92" s="2"/>
    </row>
    <row r="93" spans="1:29" x14ac:dyDescent="0.25">
      <c r="A93" s="5">
        <v>44409</v>
      </c>
      <c r="B93" s="18"/>
      <c r="C93" s="18"/>
      <c r="D93" s="47">
        <f t="shared" si="139"/>
        <v>0</v>
      </c>
      <c r="E93" s="47">
        <f t="shared" si="140"/>
        <v>0</v>
      </c>
      <c r="F93" s="47">
        <f t="shared" si="141"/>
        <v>0</v>
      </c>
      <c r="G93" s="18"/>
      <c r="H93" s="48">
        <f t="shared" si="142"/>
        <v>0</v>
      </c>
      <c r="I93" s="48">
        <f t="shared" ca="1" si="143"/>
        <v>0</v>
      </c>
      <c r="J93" s="48">
        <f t="shared" ca="1" si="144"/>
        <v>0</v>
      </c>
      <c r="K93" s="48">
        <f t="shared" si="145"/>
        <v>0</v>
      </c>
      <c r="L93" s="56">
        <f t="shared" ca="1" si="146"/>
        <v>0</v>
      </c>
      <c r="M93" s="94"/>
      <c r="N93" s="95"/>
      <c r="O93" s="18"/>
      <c r="P93" s="56">
        <f t="shared" si="147"/>
        <v>0</v>
      </c>
      <c r="Q93" s="56">
        <f t="shared" si="148"/>
        <v>0</v>
      </c>
      <c r="R93" s="56">
        <f t="shared" ca="1" si="149"/>
        <v>0</v>
      </c>
      <c r="S93" s="95"/>
      <c r="T93" s="17"/>
      <c r="U93" s="47">
        <f t="shared" si="150"/>
        <v>0</v>
      </c>
      <c r="V93" s="17"/>
      <c r="W93" s="47">
        <f t="shared" si="151"/>
        <v>0</v>
      </c>
      <c r="X93" s="47">
        <f t="shared" ca="1" si="152"/>
        <v>0</v>
      </c>
      <c r="Y93" s="47">
        <f t="shared" ca="1" si="153"/>
        <v>0</v>
      </c>
      <c r="Z93" s="47">
        <f t="shared" ca="1" si="154"/>
        <v>0</v>
      </c>
      <c r="AA93" s="77">
        <f t="shared" ca="1" si="155"/>
        <v>0</v>
      </c>
      <c r="AB93" s="1">
        <f t="shared" ca="1" si="156"/>
        <v>12</v>
      </c>
      <c r="AC93" s="2"/>
    </row>
    <row r="94" spans="1:29" x14ac:dyDescent="0.25">
      <c r="A94" s="5">
        <v>44440</v>
      </c>
      <c r="B94" s="18"/>
      <c r="C94" s="18"/>
      <c r="D94" s="47">
        <f t="shared" si="139"/>
        <v>0</v>
      </c>
      <c r="E94" s="47">
        <f t="shared" si="140"/>
        <v>0</v>
      </c>
      <c r="F94" s="47">
        <f t="shared" si="141"/>
        <v>0</v>
      </c>
      <c r="G94" s="18"/>
      <c r="H94" s="48">
        <f t="shared" si="142"/>
        <v>0</v>
      </c>
      <c r="I94" s="48">
        <f t="shared" ca="1" si="143"/>
        <v>0</v>
      </c>
      <c r="J94" s="48">
        <f t="shared" ca="1" si="144"/>
        <v>0</v>
      </c>
      <c r="K94" s="48">
        <f t="shared" si="145"/>
        <v>0</v>
      </c>
      <c r="L94" s="56">
        <f t="shared" ca="1" si="146"/>
        <v>0</v>
      </c>
      <c r="M94" s="94"/>
      <c r="N94" s="95"/>
      <c r="O94" s="18"/>
      <c r="P94" s="56">
        <f t="shared" si="147"/>
        <v>0</v>
      </c>
      <c r="Q94" s="56">
        <f t="shared" si="148"/>
        <v>0</v>
      </c>
      <c r="R94" s="56">
        <f t="shared" ca="1" si="149"/>
        <v>0</v>
      </c>
      <c r="S94" s="95"/>
      <c r="T94" s="17"/>
      <c r="U94" s="47">
        <f t="shared" si="150"/>
        <v>0</v>
      </c>
      <c r="V94" s="17"/>
      <c r="W94" s="47">
        <f t="shared" si="151"/>
        <v>0</v>
      </c>
      <c r="X94" s="47">
        <f t="shared" ca="1" si="152"/>
        <v>0</v>
      </c>
      <c r="Y94" s="47">
        <f t="shared" ca="1" si="153"/>
        <v>0</v>
      </c>
      <c r="Z94" s="47">
        <f t="shared" ca="1" si="154"/>
        <v>0</v>
      </c>
      <c r="AA94" s="77">
        <f t="shared" ca="1" si="155"/>
        <v>0</v>
      </c>
      <c r="AB94" s="1">
        <f t="shared" ca="1" si="156"/>
        <v>11</v>
      </c>
      <c r="AC94" s="2"/>
    </row>
    <row r="95" spans="1:29" x14ac:dyDescent="0.25">
      <c r="A95" s="5">
        <v>44470</v>
      </c>
      <c r="B95" s="18"/>
      <c r="C95" s="18"/>
      <c r="D95" s="47">
        <f t="shared" si="139"/>
        <v>0</v>
      </c>
      <c r="E95" s="47">
        <f t="shared" si="140"/>
        <v>0</v>
      </c>
      <c r="F95" s="47">
        <f t="shared" si="141"/>
        <v>0</v>
      </c>
      <c r="G95" s="18"/>
      <c r="H95" s="48">
        <f t="shared" si="142"/>
        <v>0</v>
      </c>
      <c r="I95" s="48">
        <f t="shared" ca="1" si="143"/>
        <v>0</v>
      </c>
      <c r="J95" s="48">
        <f t="shared" ca="1" si="144"/>
        <v>0</v>
      </c>
      <c r="K95" s="48">
        <f t="shared" si="145"/>
        <v>0</v>
      </c>
      <c r="L95" s="56">
        <f t="shared" ca="1" si="146"/>
        <v>0</v>
      </c>
      <c r="M95" s="18"/>
      <c r="N95" s="56">
        <f>M95*0.00245</f>
        <v>0</v>
      </c>
      <c r="O95" s="18"/>
      <c r="P95" s="56">
        <f t="shared" si="147"/>
        <v>0</v>
      </c>
      <c r="Q95" s="56">
        <f t="shared" si="148"/>
        <v>0</v>
      </c>
      <c r="R95" s="56">
        <f t="shared" ca="1" si="149"/>
        <v>0</v>
      </c>
      <c r="S95" s="56">
        <f ca="1">P95+Q95+R95</f>
        <v>0</v>
      </c>
      <c r="T95" s="17"/>
      <c r="U95" s="47">
        <f t="shared" si="150"/>
        <v>0</v>
      </c>
      <c r="V95" s="17"/>
      <c r="W95" s="47">
        <f t="shared" si="151"/>
        <v>0</v>
      </c>
      <c r="X95" s="47">
        <f t="shared" ca="1" si="152"/>
        <v>0</v>
      </c>
      <c r="Y95" s="47">
        <f t="shared" ca="1" si="153"/>
        <v>0</v>
      </c>
      <c r="Z95" s="47">
        <f t="shared" ca="1" si="154"/>
        <v>0</v>
      </c>
      <c r="AA95" s="77">
        <f t="shared" ca="1" si="155"/>
        <v>0</v>
      </c>
      <c r="AB95" s="1">
        <f t="shared" ca="1" si="156"/>
        <v>10</v>
      </c>
      <c r="AC95" s="2"/>
    </row>
    <row r="96" spans="1:29" x14ac:dyDescent="0.25">
      <c r="A96" s="5">
        <v>44501</v>
      </c>
      <c r="B96" s="18"/>
      <c r="C96" s="18"/>
      <c r="D96" s="47">
        <f t="shared" si="139"/>
        <v>0</v>
      </c>
      <c r="E96" s="47">
        <f t="shared" si="140"/>
        <v>0</v>
      </c>
      <c r="F96" s="47">
        <f t="shared" si="141"/>
        <v>0</v>
      </c>
      <c r="G96" s="18"/>
      <c r="H96" s="48">
        <f t="shared" si="142"/>
        <v>0</v>
      </c>
      <c r="I96" s="48">
        <f t="shared" ca="1" si="143"/>
        <v>0</v>
      </c>
      <c r="J96" s="48">
        <f t="shared" ca="1" si="144"/>
        <v>0</v>
      </c>
      <c r="K96" s="48">
        <f t="shared" si="145"/>
        <v>0</v>
      </c>
      <c r="L96" s="56">
        <f t="shared" ca="1" si="146"/>
        <v>0</v>
      </c>
      <c r="M96" s="18"/>
      <c r="N96" s="56">
        <f>M96*0.00245</f>
        <v>0</v>
      </c>
      <c r="O96" s="18"/>
      <c r="P96" s="56">
        <f t="shared" si="147"/>
        <v>0</v>
      </c>
      <c r="Q96" s="56">
        <f t="shared" si="148"/>
        <v>0</v>
      </c>
      <c r="R96" s="56">
        <f t="shared" ca="1" si="149"/>
        <v>0</v>
      </c>
      <c r="S96" s="56">
        <f t="shared" ref="S96:S97" ca="1" si="157">P96+Q96+R96</f>
        <v>0</v>
      </c>
      <c r="T96" s="17"/>
      <c r="U96" s="47">
        <f t="shared" si="150"/>
        <v>0</v>
      </c>
      <c r="V96" s="17"/>
      <c r="W96" s="47">
        <f t="shared" si="151"/>
        <v>0</v>
      </c>
      <c r="X96" s="47">
        <f t="shared" ca="1" si="152"/>
        <v>0</v>
      </c>
      <c r="Y96" s="47">
        <f t="shared" ca="1" si="153"/>
        <v>0</v>
      </c>
      <c r="Z96" s="47">
        <f t="shared" ca="1" si="154"/>
        <v>0</v>
      </c>
      <c r="AA96" s="77">
        <f t="shared" ca="1" si="155"/>
        <v>0</v>
      </c>
      <c r="AB96" s="1">
        <f t="shared" ca="1" si="156"/>
        <v>9</v>
      </c>
      <c r="AC96" s="2"/>
    </row>
    <row r="97" spans="1:29" x14ac:dyDescent="0.25">
      <c r="A97" s="5">
        <v>44531</v>
      </c>
      <c r="B97" s="18"/>
      <c r="C97" s="18"/>
      <c r="D97" s="47">
        <f t="shared" si="139"/>
        <v>0</v>
      </c>
      <c r="E97" s="47">
        <f t="shared" si="140"/>
        <v>0</v>
      </c>
      <c r="F97" s="47">
        <f t="shared" si="141"/>
        <v>0</v>
      </c>
      <c r="G97" s="18"/>
      <c r="H97" s="48">
        <f t="shared" si="142"/>
        <v>0</v>
      </c>
      <c r="I97" s="48">
        <f t="shared" ca="1" si="143"/>
        <v>0</v>
      </c>
      <c r="J97" s="48">
        <f t="shared" ca="1" si="144"/>
        <v>0</v>
      </c>
      <c r="K97" s="48">
        <f t="shared" si="145"/>
        <v>0</v>
      </c>
      <c r="L97" s="56">
        <f t="shared" ca="1" si="146"/>
        <v>0</v>
      </c>
      <c r="M97" s="18"/>
      <c r="N97" s="56">
        <f>M97*0.00245</f>
        <v>0</v>
      </c>
      <c r="O97" s="18"/>
      <c r="P97" s="56">
        <f t="shared" si="147"/>
        <v>0</v>
      </c>
      <c r="Q97" s="56">
        <f t="shared" si="148"/>
        <v>0</v>
      </c>
      <c r="R97" s="56">
        <f t="shared" ca="1" si="149"/>
        <v>0</v>
      </c>
      <c r="S97" s="56">
        <f t="shared" ca="1" si="157"/>
        <v>0</v>
      </c>
      <c r="T97" s="17"/>
      <c r="U97" s="47">
        <f t="shared" si="150"/>
        <v>0</v>
      </c>
      <c r="V97" s="17"/>
      <c r="W97" s="47">
        <f t="shared" si="151"/>
        <v>0</v>
      </c>
      <c r="X97" s="47">
        <f t="shared" ca="1" si="152"/>
        <v>0</v>
      </c>
      <c r="Y97" s="47">
        <f t="shared" ca="1" si="153"/>
        <v>0</v>
      </c>
      <c r="Z97" s="47">
        <f t="shared" ca="1" si="154"/>
        <v>0</v>
      </c>
      <c r="AA97" s="77">
        <f t="shared" ca="1" si="155"/>
        <v>0</v>
      </c>
      <c r="AB97" s="1">
        <f t="shared" ca="1" si="156"/>
        <v>8</v>
      </c>
      <c r="AC97" s="2"/>
    </row>
    <row r="98" spans="1:29" ht="16.5" thickBot="1" x14ac:dyDescent="0.3">
      <c r="A98" s="50" t="s">
        <v>86</v>
      </c>
      <c r="B98" s="51">
        <f t="shared" ref="B98:K98" si="158">SUM(B86:B97)</f>
        <v>0</v>
      </c>
      <c r="C98" s="51">
        <f t="shared" si="158"/>
        <v>0</v>
      </c>
      <c r="D98" s="51">
        <f t="shared" si="158"/>
        <v>0</v>
      </c>
      <c r="E98" s="51">
        <f t="shared" si="158"/>
        <v>0</v>
      </c>
      <c r="F98" s="51">
        <f t="shared" si="158"/>
        <v>0</v>
      </c>
      <c r="G98" s="51">
        <f t="shared" si="158"/>
        <v>0</v>
      </c>
      <c r="H98" s="52">
        <f t="shared" si="158"/>
        <v>0</v>
      </c>
      <c r="I98" s="52">
        <f t="shared" ca="1" si="158"/>
        <v>0</v>
      </c>
      <c r="J98" s="52">
        <f t="shared" ca="1" si="158"/>
        <v>0</v>
      </c>
      <c r="K98" s="52">
        <f t="shared" si="158"/>
        <v>0</v>
      </c>
      <c r="L98" s="52">
        <f t="shared" ref="L98:Z98" ca="1" si="159">SUM(L86:L97)</f>
        <v>0</v>
      </c>
      <c r="M98" s="52">
        <f t="shared" si="159"/>
        <v>0</v>
      </c>
      <c r="N98" s="52">
        <f t="shared" si="159"/>
        <v>0</v>
      </c>
      <c r="O98" s="52">
        <f t="shared" si="159"/>
        <v>0</v>
      </c>
      <c r="P98" s="52">
        <f t="shared" si="159"/>
        <v>0</v>
      </c>
      <c r="Q98" s="52">
        <f t="shared" si="159"/>
        <v>0</v>
      </c>
      <c r="R98" s="52">
        <f t="shared" ca="1" si="159"/>
        <v>0</v>
      </c>
      <c r="S98" s="52">
        <f t="shared" ca="1" si="159"/>
        <v>0</v>
      </c>
      <c r="T98" s="52">
        <f t="shared" si="159"/>
        <v>0</v>
      </c>
      <c r="U98" s="51">
        <f t="shared" si="159"/>
        <v>0</v>
      </c>
      <c r="V98" s="52">
        <f t="shared" si="159"/>
        <v>0</v>
      </c>
      <c r="W98" s="51">
        <f t="shared" si="159"/>
        <v>0</v>
      </c>
      <c r="X98" s="51">
        <f t="shared" ca="1" si="159"/>
        <v>0</v>
      </c>
      <c r="Y98" s="51">
        <f t="shared" ca="1" si="159"/>
        <v>0</v>
      </c>
      <c r="Z98" s="51">
        <f t="shared" ca="1" si="159"/>
        <v>0</v>
      </c>
      <c r="AA98" s="76">
        <f t="shared" ref="AA98" ca="1" si="160">SUM(AA86:AA97)</f>
        <v>0</v>
      </c>
      <c r="AC98" s="2"/>
    </row>
    <row r="99" spans="1:29" ht="16.5" thickTop="1" x14ac:dyDescent="0.25">
      <c r="A99" s="5">
        <v>44562</v>
      </c>
      <c r="B99" s="18"/>
      <c r="C99" s="18"/>
      <c r="D99" s="47">
        <f t="shared" ref="D99:D110" si="161">B99*0.05</f>
        <v>0</v>
      </c>
      <c r="E99" s="47">
        <f t="shared" ref="E99:E110" si="162">C99*0.045</f>
        <v>0</v>
      </c>
      <c r="F99" s="47">
        <f t="shared" ref="F99:F110" si="163">D99+E99</f>
        <v>0</v>
      </c>
      <c r="G99" s="18"/>
      <c r="H99" s="48">
        <f t="shared" ref="H99:H110" si="164">+F99-G99</f>
        <v>0</v>
      </c>
      <c r="I99" s="48">
        <f t="shared" ref="I99:I110" ca="1" si="165">IF(ISERR(AB99)=1,0,IF(AB99&gt;4,ROUND(H99*0.25,0),IF(AB99&lt;1,0,ROUND(H99*AB99/20,0))))</f>
        <v>0</v>
      </c>
      <c r="J99" s="48">
        <f t="shared" ref="J99:J110" ca="1" si="166">IF($AD$60=1,0,ROUND(H99*AB99*0.0125,0))</f>
        <v>0</v>
      </c>
      <c r="K99" s="48">
        <f t="shared" ref="K99:K110" si="167">IF(F99=0,0,ROUND(IF(AB99&gt;1,IF(H99&gt;200,0.05*H99,10),0),0))</f>
        <v>0</v>
      </c>
      <c r="L99" s="56">
        <f t="shared" ref="L99:L110" ca="1" si="168">+H99+I99+J99+K99</f>
        <v>0</v>
      </c>
      <c r="M99" s="18"/>
      <c r="N99" s="56">
        <f>M99*0.00245</f>
        <v>0</v>
      </c>
      <c r="O99" s="18"/>
      <c r="P99" s="56">
        <f t="shared" ref="P99:P110" si="169">N99-O99</f>
        <v>0</v>
      </c>
      <c r="Q99" s="56">
        <f t="shared" ref="Q99:Q110" si="170">P99*0.0125</f>
        <v>0</v>
      </c>
      <c r="R99" s="56">
        <f t="shared" ref="R99:R110" ca="1" si="171">IF(ISERR(AB99)=1,0,IF(AB99&gt;4,ROUND(P99*0.25,0),IF(AB99&lt;1,0,ROUND(P99*AB99/20,0))))</f>
        <v>0</v>
      </c>
      <c r="S99" s="56">
        <f t="shared" ref="S99:S110" ca="1" si="172">P99+Q99+R99</f>
        <v>0</v>
      </c>
      <c r="T99" s="17"/>
      <c r="U99" s="47">
        <f t="shared" ref="U99:U110" si="173">T99*0.03</f>
        <v>0</v>
      </c>
      <c r="V99" s="17"/>
      <c r="W99" s="47">
        <f t="shared" ref="W99:W110" si="174">U99-V99</f>
        <v>0</v>
      </c>
      <c r="X99" s="47">
        <f t="shared" ref="X99:X110" ca="1" si="175">IF($AD$60=1,0,ROUND(W99*AB99*0.0125,0))</f>
        <v>0</v>
      </c>
      <c r="Y99" s="47">
        <f t="shared" ref="Y99:Y110" ca="1" si="176">(X99+W99)*0.2</f>
        <v>0</v>
      </c>
      <c r="Z99" s="47">
        <f t="shared" ref="Z99:Z110" ca="1" si="177">W99+X99+Y99</f>
        <v>0</v>
      </c>
      <c r="AA99" s="77">
        <f t="shared" ref="AA99:AA110" ca="1" si="178">+H99+I99+J99+K99</f>
        <v>0</v>
      </c>
      <c r="AB99" s="1">
        <f ca="1">AB97-1</f>
        <v>7</v>
      </c>
      <c r="AC99" s="2"/>
    </row>
    <row r="100" spans="1:29" x14ac:dyDescent="0.25">
      <c r="A100" s="5">
        <v>44593</v>
      </c>
      <c r="B100" s="18"/>
      <c r="C100" s="18"/>
      <c r="D100" s="47">
        <f t="shared" si="161"/>
        <v>0</v>
      </c>
      <c r="E100" s="47">
        <f t="shared" si="162"/>
        <v>0</v>
      </c>
      <c r="F100" s="47">
        <f t="shared" si="163"/>
        <v>0</v>
      </c>
      <c r="G100" s="18"/>
      <c r="H100" s="48">
        <f t="shared" si="164"/>
        <v>0</v>
      </c>
      <c r="I100" s="48">
        <f t="shared" ca="1" si="165"/>
        <v>0</v>
      </c>
      <c r="J100" s="48">
        <f t="shared" ca="1" si="166"/>
        <v>0</v>
      </c>
      <c r="K100" s="48">
        <f t="shared" si="167"/>
        <v>0</v>
      </c>
      <c r="L100" s="56">
        <f t="shared" ca="1" si="168"/>
        <v>0</v>
      </c>
      <c r="M100" s="18"/>
      <c r="N100" s="56">
        <f>M100*0.00245</f>
        <v>0</v>
      </c>
      <c r="O100" s="18"/>
      <c r="P100" s="56">
        <f t="shared" si="169"/>
        <v>0</v>
      </c>
      <c r="Q100" s="56">
        <f t="shared" si="170"/>
        <v>0</v>
      </c>
      <c r="R100" s="56">
        <f t="shared" ca="1" si="171"/>
        <v>0</v>
      </c>
      <c r="S100" s="56">
        <f t="shared" ca="1" si="172"/>
        <v>0</v>
      </c>
      <c r="T100" s="17"/>
      <c r="U100" s="47">
        <f t="shared" si="173"/>
        <v>0</v>
      </c>
      <c r="V100" s="17"/>
      <c r="W100" s="47">
        <f t="shared" si="174"/>
        <v>0</v>
      </c>
      <c r="X100" s="47">
        <f t="shared" ca="1" si="175"/>
        <v>0</v>
      </c>
      <c r="Y100" s="47">
        <f t="shared" ca="1" si="176"/>
        <v>0</v>
      </c>
      <c r="Z100" s="47">
        <f t="shared" ca="1" si="177"/>
        <v>0</v>
      </c>
      <c r="AA100" s="77">
        <f t="shared" ca="1" si="178"/>
        <v>0</v>
      </c>
      <c r="AB100" s="1">
        <f ca="1">AB99-1</f>
        <v>6</v>
      </c>
      <c r="AC100" s="2"/>
    </row>
    <row r="101" spans="1:29" x14ac:dyDescent="0.25">
      <c r="A101" s="5">
        <v>44621</v>
      </c>
      <c r="B101" s="18"/>
      <c r="C101" s="18"/>
      <c r="D101" s="47">
        <f t="shared" si="161"/>
        <v>0</v>
      </c>
      <c r="E101" s="47">
        <f t="shared" si="162"/>
        <v>0</v>
      </c>
      <c r="F101" s="47">
        <f t="shared" si="163"/>
        <v>0</v>
      </c>
      <c r="G101" s="18"/>
      <c r="H101" s="48">
        <f t="shared" si="164"/>
        <v>0</v>
      </c>
      <c r="I101" s="48">
        <f t="shared" ca="1" si="165"/>
        <v>0</v>
      </c>
      <c r="J101" s="48">
        <f t="shared" ca="1" si="166"/>
        <v>0</v>
      </c>
      <c r="K101" s="48">
        <f t="shared" si="167"/>
        <v>0</v>
      </c>
      <c r="L101" s="56">
        <f t="shared" ca="1" si="168"/>
        <v>0</v>
      </c>
      <c r="M101" s="18"/>
      <c r="N101" s="56">
        <f t="shared" ref="N101:N110" si="179">M101*0.00245</f>
        <v>0</v>
      </c>
      <c r="O101" s="18"/>
      <c r="P101" s="56">
        <f t="shared" si="169"/>
        <v>0</v>
      </c>
      <c r="Q101" s="56">
        <f t="shared" si="170"/>
        <v>0</v>
      </c>
      <c r="R101" s="56">
        <f t="shared" ca="1" si="171"/>
        <v>0</v>
      </c>
      <c r="S101" s="56">
        <f t="shared" ca="1" si="172"/>
        <v>0</v>
      </c>
      <c r="T101" s="17"/>
      <c r="U101" s="47">
        <f t="shared" si="173"/>
        <v>0</v>
      </c>
      <c r="V101" s="17"/>
      <c r="W101" s="47">
        <f t="shared" si="174"/>
        <v>0</v>
      </c>
      <c r="X101" s="47">
        <f t="shared" ca="1" si="175"/>
        <v>0</v>
      </c>
      <c r="Y101" s="47">
        <f t="shared" ca="1" si="176"/>
        <v>0</v>
      </c>
      <c r="Z101" s="47">
        <f t="shared" ca="1" si="177"/>
        <v>0</v>
      </c>
      <c r="AA101" s="77">
        <f t="shared" ca="1" si="178"/>
        <v>0</v>
      </c>
      <c r="AB101" s="1">
        <f t="shared" ref="AB101:AB110" ca="1" si="180">AB100-1</f>
        <v>5</v>
      </c>
      <c r="AC101" s="2"/>
    </row>
    <row r="102" spans="1:29" x14ac:dyDescent="0.25">
      <c r="A102" s="5">
        <v>44652</v>
      </c>
      <c r="B102" s="18"/>
      <c r="C102" s="18"/>
      <c r="D102" s="47">
        <f t="shared" si="161"/>
        <v>0</v>
      </c>
      <c r="E102" s="47">
        <f t="shared" si="162"/>
        <v>0</v>
      </c>
      <c r="F102" s="47">
        <f t="shared" si="163"/>
        <v>0</v>
      </c>
      <c r="G102" s="18"/>
      <c r="H102" s="48">
        <f t="shared" si="164"/>
        <v>0</v>
      </c>
      <c r="I102" s="48">
        <f t="shared" ca="1" si="165"/>
        <v>0</v>
      </c>
      <c r="J102" s="48">
        <f t="shared" ca="1" si="166"/>
        <v>0</v>
      </c>
      <c r="K102" s="48">
        <f t="shared" si="167"/>
        <v>0</v>
      </c>
      <c r="L102" s="56">
        <f t="shared" ca="1" si="168"/>
        <v>0</v>
      </c>
      <c r="M102" s="18"/>
      <c r="N102" s="56">
        <f t="shared" si="179"/>
        <v>0</v>
      </c>
      <c r="O102" s="18"/>
      <c r="P102" s="56">
        <f t="shared" si="169"/>
        <v>0</v>
      </c>
      <c r="Q102" s="56">
        <f t="shared" si="170"/>
        <v>0</v>
      </c>
      <c r="R102" s="56">
        <f t="shared" ca="1" si="171"/>
        <v>0</v>
      </c>
      <c r="S102" s="56">
        <f t="shared" ca="1" si="172"/>
        <v>0</v>
      </c>
      <c r="T102" s="17"/>
      <c r="U102" s="47">
        <f t="shared" si="173"/>
        <v>0</v>
      </c>
      <c r="V102" s="17"/>
      <c r="W102" s="47">
        <f t="shared" si="174"/>
        <v>0</v>
      </c>
      <c r="X102" s="47">
        <f t="shared" ca="1" si="175"/>
        <v>0</v>
      </c>
      <c r="Y102" s="47">
        <f t="shared" ca="1" si="176"/>
        <v>0</v>
      </c>
      <c r="Z102" s="47">
        <f t="shared" ca="1" si="177"/>
        <v>0</v>
      </c>
      <c r="AA102" s="77">
        <f t="shared" ca="1" si="178"/>
        <v>0</v>
      </c>
      <c r="AB102" s="1">
        <f t="shared" ca="1" si="180"/>
        <v>4</v>
      </c>
      <c r="AC102" s="2"/>
    </row>
    <row r="103" spans="1:29" x14ac:dyDescent="0.25">
      <c r="A103" s="5">
        <v>44682</v>
      </c>
      <c r="B103" s="18"/>
      <c r="C103" s="18"/>
      <c r="D103" s="47">
        <f t="shared" si="161"/>
        <v>0</v>
      </c>
      <c r="E103" s="47">
        <f t="shared" si="162"/>
        <v>0</v>
      </c>
      <c r="F103" s="47">
        <f t="shared" si="163"/>
        <v>0</v>
      </c>
      <c r="G103" s="18"/>
      <c r="H103" s="48">
        <f t="shared" si="164"/>
        <v>0</v>
      </c>
      <c r="I103" s="48">
        <f t="shared" ca="1" si="165"/>
        <v>0</v>
      </c>
      <c r="J103" s="48">
        <f t="shared" ca="1" si="166"/>
        <v>0</v>
      </c>
      <c r="K103" s="48">
        <f t="shared" si="167"/>
        <v>0</v>
      </c>
      <c r="L103" s="56">
        <f t="shared" ca="1" si="168"/>
        <v>0</v>
      </c>
      <c r="M103" s="18"/>
      <c r="N103" s="56">
        <f t="shared" si="179"/>
        <v>0</v>
      </c>
      <c r="O103" s="18"/>
      <c r="P103" s="56">
        <f t="shared" si="169"/>
        <v>0</v>
      </c>
      <c r="Q103" s="56">
        <f t="shared" si="170"/>
        <v>0</v>
      </c>
      <c r="R103" s="56">
        <f t="shared" ca="1" si="171"/>
        <v>0</v>
      </c>
      <c r="S103" s="56">
        <f t="shared" ca="1" si="172"/>
        <v>0</v>
      </c>
      <c r="T103" s="17"/>
      <c r="U103" s="47">
        <f t="shared" si="173"/>
        <v>0</v>
      </c>
      <c r="V103" s="17"/>
      <c r="W103" s="47">
        <f t="shared" si="174"/>
        <v>0</v>
      </c>
      <c r="X103" s="47">
        <f t="shared" ca="1" si="175"/>
        <v>0</v>
      </c>
      <c r="Y103" s="47">
        <f t="shared" ca="1" si="176"/>
        <v>0</v>
      </c>
      <c r="Z103" s="47">
        <f t="shared" ca="1" si="177"/>
        <v>0</v>
      </c>
      <c r="AA103" s="77">
        <f t="shared" ca="1" si="178"/>
        <v>0</v>
      </c>
      <c r="AB103" s="1">
        <f t="shared" ca="1" si="180"/>
        <v>3</v>
      </c>
      <c r="AC103" s="2"/>
    </row>
    <row r="104" spans="1:29" x14ac:dyDescent="0.25">
      <c r="A104" s="5">
        <v>44713</v>
      </c>
      <c r="B104" s="18"/>
      <c r="C104" s="18"/>
      <c r="D104" s="47">
        <f t="shared" si="161"/>
        <v>0</v>
      </c>
      <c r="E104" s="47">
        <f t="shared" si="162"/>
        <v>0</v>
      </c>
      <c r="F104" s="47">
        <f t="shared" si="163"/>
        <v>0</v>
      </c>
      <c r="G104" s="18"/>
      <c r="H104" s="48">
        <f t="shared" si="164"/>
        <v>0</v>
      </c>
      <c r="I104" s="48">
        <f t="shared" ca="1" si="165"/>
        <v>0</v>
      </c>
      <c r="J104" s="48">
        <f t="shared" ca="1" si="166"/>
        <v>0</v>
      </c>
      <c r="K104" s="48">
        <f t="shared" si="167"/>
        <v>0</v>
      </c>
      <c r="L104" s="56">
        <f t="shared" ca="1" si="168"/>
        <v>0</v>
      </c>
      <c r="M104" s="18"/>
      <c r="N104" s="56">
        <f t="shared" si="179"/>
        <v>0</v>
      </c>
      <c r="O104" s="18"/>
      <c r="P104" s="56">
        <f t="shared" si="169"/>
        <v>0</v>
      </c>
      <c r="Q104" s="56">
        <f t="shared" si="170"/>
        <v>0</v>
      </c>
      <c r="R104" s="56">
        <f t="shared" ca="1" si="171"/>
        <v>0</v>
      </c>
      <c r="S104" s="56">
        <f t="shared" ca="1" si="172"/>
        <v>0</v>
      </c>
      <c r="T104" s="17"/>
      <c r="U104" s="47">
        <f t="shared" si="173"/>
        <v>0</v>
      </c>
      <c r="V104" s="17"/>
      <c r="W104" s="47">
        <f t="shared" si="174"/>
        <v>0</v>
      </c>
      <c r="X104" s="47">
        <f t="shared" ca="1" si="175"/>
        <v>0</v>
      </c>
      <c r="Y104" s="47">
        <f t="shared" ca="1" si="176"/>
        <v>0</v>
      </c>
      <c r="Z104" s="47">
        <f t="shared" ca="1" si="177"/>
        <v>0</v>
      </c>
      <c r="AA104" s="77">
        <f t="shared" ca="1" si="178"/>
        <v>0</v>
      </c>
      <c r="AB104" s="1">
        <f t="shared" ca="1" si="180"/>
        <v>2</v>
      </c>
      <c r="AC104" s="2"/>
    </row>
    <row r="105" spans="1:29" x14ac:dyDescent="0.25">
      <c r="A105" s="5">
        <v>44743</v>
      </c>
      <c r="B105" s="18"/>
      <c r="C105" s="18"/>
      <c r="D105" s="47">
        <f t="shared" si="161"/>
        <v>0</v>
      </c>
      <c r="E105" s="47">
        <f t="shared" si="162"/>
        <v>0</v>
      </c>
      <c r="F105" s="47">
        <f t="shared" si="163"/>
        <v>0</v>
      </c>
      <c r="G105" s="18"/>
      <c r="H105" s="48">
        <f t="shared" si="164"/>
        <v>0</v>
      </c>
      <c r="I105" s="48">
        <f t="shared" ca="1" si="165"/>
        <v>0</v>
      </c>
      <c r="J105" s="48">
        <f t="shared" ca="1" si="166"/>
        <v>0</v>
      </c>
      <c r="K105" s="48">
        <f t="shared" si="167"/>
        <v>0</v>
      </c>
      <c r="L105" s="56">
        <f t="shared" ca="1" si="168"/>
        <v>0</v>
      </c>
      <c r="M105" s="18"/>
      <c r="N105" s="56">
        <f t="shared" si="179"/>
        <v>0</v>
      </c>
      <c r="O105" s="18"/>
      <c r="P105" s="56">
        <f t="shared" si="169"/>
        <v>0</v>
      </c>
      <c r="Q105" s="56">
        <f t="shared" si="170"/>
        <v>0</v>
      </c>
      <c r="R105" s="56">
        <f t="shared" ca="1" si="171"/>
        <v>0</v>
      </c>
      <c r="S105" s="56">
        <f t="shared" ca="1" si="172"/>
        <v>0</v>
      </c>
      <c r="T105" s="17"/>
      <c r="U105" s="47">
        <f t="shared" si="173"/>
        <v>0</v>
      </c>
      <c r="V105" s="17"/>
      <c r="W105" s="47">
        <f t="shared" si="174"/>
        <v>0</v>
      </c>
      <c r="X105" s="47">
        <f t="shared" ca="1" si="175"/>
        <v>0</v>
      </c>
      <c r="Y105" s="47">
        <f t="shared" ca="1" si="176"/>
        <v>0</v>
      </c>
      <c r="Z105" s="47">
        <f t="shared" ca="1" si="177"/>
        <v>0</v>
      </c>
      <c r="AA105" s="77">
        <f t="shared" ca="1" si="178"/>
        <v>0</v>
      </c>
      <c r="AB105" s="1">
        <f t="shared" ca="1" si="180"/>
        <v>1</v>
      </c>
      <c r="AC105" s="2"/>
    </row>
    <row r="106" spans="1:29" x14ac:dyDescent="0.25">
      <c r="A106" s="5">
        <v>44774</v>
      </c>
      <c r="B106" s="18"/>
      <c r="C106" s="18"/>
      <c r="D106" s="47">
        <f t="shared" si="161"/>
        <v>0</v>
      </c>
      <c r="E106" s="47">
        <f t="shared" si="162"/>
        <v>0</v>
      </c>
      <c r="F106" s="47">
        <f t="shared" si="163"/>
        <v>0</v>
      </c>
      <c r="G106" s="18"/>
      <c r="H106" s="48">
        <f t="shared" si="164"/>
        <v>0</v>
      </c>
      <c r="I106" s="48">
        <f t="shared" ca="1" si="165"/>
        <v>0</v>
      </c>
      <c r="J106" s="48">
        <f t="shared" ca="1" si="166"/>
        <v>0</v>
      </c>
      <c r="K106" s="48">
        <f t="shared" si="167"/>
        <v>0</v>
      </c>
      <c r="L106" s="56">
        <f t="shared" ca="1" si="168"/>
        <v>0</v>
      </c>
      <c r="M106" s="18"/>
      <c r="N106" s="56">
        <f t="shared" si="179"/>
        <v>0</v>
      </c>
      <c r="O106" s="18"/>
      <c r="P106" s="56">
        <f t="shared" si="169"/>
        <v>0</v>
      </c>
      <c r="Q106" s="56">
        <f t="shared" si="170"/>
        <v>0</v>
      </c>
      <c r="R106" s="56">
        <f t="shared" ca="1" si="171"/>
        <v>0</v>
      </c>
      <c r="S106" s="56">
        <f t="shared" ca="1" si="172"/>
        <v>0</v>
      </c>
      <c r="T106" s="17"/>
      <c r="U106" s="47">
        <f t="shared" si="173"/>
        <v>0</v>
      </c>
      <c r="V106" s="17"/>
      <c r="W106" s="47">
        <f t="shared" si="174"/>
        <v>0</v>
      </c>
      <c r="X106" s="47">
        <f t="shared" ca="1" si="175"/>
        <v>0</v>
      </c>
      <c r="Y106" s="47">
        <f t="shared" ca="1" si="176"/>
        <v>0</v>
      </c>
      <c r="Z106" s="47">
        <f t="shared" ca="1" si="177"/>
        <v>0</v>
      </c>
      <c r="AA106" s="77">
        <f t="shared" ca="1" si="178"/>
        <v>0</v>
      </c>
      <c r="AB106" s="1">
        <f t="shared" ca="1" si="180"/>
        <v>0</v>
      </c>
      <c r="AC106" s="2"/>
    </row>
    <row r="107" spans="1:29" x14ac:dyDescent="0.25">
      <c r="A107" s="5">
        <v>44805</v>
      </c>
      <c r="B107" s="18"/>
      <c r="C107" s="18"/>
      <c r="D107" s="47">
        <f t="shared" si="161"/>
        <v>0</v>
      </c>
      <c r="E107" s="47">
        <f t="shared" si="162"/>
        <v>0</v>
      </c>
      <c r="F107" s="47">
        <f t="shared" si="163"/>
        <v>0</v>
      </c>
      <c r="G107" s="18"/>
      <c r="H107" s="48">
        <f t="shared" si="164"/>
        <v>0</v>
      </c>
      <c r="I107" s="48">
        <f t="shared" ca="1" si="165"/>
        <v>0</v>
      </c>
      <c r="J107" s="48">
        <f t="shared" ca="1" si="166"/>
        <v>0</v>
      </c>
      <c r="K107" s="48">
        <f t="shared" si="167"/>
        <v>0</v>
      </c>
      <c r="L107" s="56">
        <f t="shared" ca="1" si="168"/>
        <v>0</v>
      </c>
      <c r="M107" s="18"/>
      <c r="N107" s="56">
        <f t="shared" si="179"/>
        <v>0</v>
      </c>
      <c r="O107" s="18"/>
      <c r="P107" s="56">
        <f t="shared" si="169"/>
        <v>0</v>
      </c>
      <c r="Q107" s="56">
        <f t="shared" si="170"/>
        <v>0</v>
      </c>
      <c r="R107" s="56">
        <f t="shared" ca="1" si="171"/>
        <v>0</v>
      </c>
      <c r="S107" s="56">
        <f t="shared" ca="1" si="172"/>
        <v>0</v>
      </c>
      <c r="T107" s="17"/>
      <c r="U107" s="47">
        <f t="shared" si="173"/>
        <v>0</v>
      </c>
      <c r="V107" s="17"/>
      <c r="W107" s="47">
        <f t="shared" si="174"/>
        <v>0</v>
      </c>
      <c r="X107" s="47">
        <f t="shared" ca="1" si="175"/>
        <v>0</v>
      </c>
      <c r="Y107" s="47">
        <f t="shared" ca="1" si="176"/>
        <v>0</v>
      </c>
      <c r="Z107" s="47">
        <f t="shared" ca="1" si="177"/>
        <v>0</v>
      </c>
      <c r="AA107" s="77">
        <f t="shared" ca="1" si="178"/>
        <v>0</v>
      </c>
      <c r="AB107" s="1">
        <f t="shared" ca="1" si="180"/>
        <v>-1</v>
      </c>
      <c r="AC107" s="2"/>
    </row>
    <row r="108" spans="1:29" x14ac:dyDescent="0.25">
      <c r="A108" s="5">
        <v>44835</v>
      </c>
      <c r="B108" s="18"/>
      <c r="C108" s="18"/>
      <c r="D108" s="47">
        <f t="shared" si="161"/>
        <v>0</v>
      </c>
      <c r="E108" s="47">
        <f t="shared" si="162"/>
        <v>0</v>
      </c>
      <c r="F108" s="47">
        <f t="shared" si="163"/>
        <v>0</v>
      </c>
      <c r="G108" s="18"/>
      <c r="H108" s="48">
        <f t="shared" si="164"/>
        <v>0</v>
      </c>
      <c r="I108" s="48">
        <f t="shared" ca="1" si="165"/>
        <v>0</v>
      </c>
      <c r="J108" s="48">
        <f t="shared" ca="1" si="166"/>
        <v>0</v>
      </c>
      <c r="K108" s="48">
        <f t="shared" si="167"/>
        <v>0</v>
      </c>
      <c r="L108" s="56">
        <f t="shared" ca="1" si="168"/>
        <v>0</v>
      </c>
      <c r="M108" s="18"/>
      <c r="N108" s="56">
        <f t="shared" si="179"/>
        <v>0</v>
      </c>
      <c r="O108" s="18"/>
      <c r="P108" s="56">
        <f t="shared" si="169"/>
        <v>0</v>
      </c>
      <c r="Q108" s="56">
        <f t="shared" si="170"/>
        <v>0</v>
      </c>
      <c r="R108" s="56">
        <f t="shared" ca="1" si="171"/>
        <v>0</v>
      </c>
      <c r="S108" s="56">
        <f t="shared" ca="1" si="172"/>
        <v>0</v>
      </c>
      <c r="T108" s="17"/>
      <c r="U108" s="47">
        <f t="shared" si="173"/>
        <v>0</v>
      </c>
      <c r="V108" s="17"/>
      <c r="W108" s="47">
        <f t="shared" si="174"/>
        <v>0</v>
      </c>
      <c r="X108" s="47">
        <f t="shared" ca="1" si="175"/>
        <v>0</v>
      </c>
      <c r="Y108" s="47">
        <f t="shared" ca="1" si="176"/>
        <v>0</v>
      </c>
      <c r="Z108" s="47">
        <f t="shared" ca="1" si="177"/>
        <v>0</v>
      </c>
      <c r="AA108" s="77">
        <f t="shared" ca="1" si="178"/>
        <v>0</v>
      </c>
      <c r="AB108" s="1">
        <f t="shared" ca="1" si="180"/>
        <v>-2</v>
      </c>
      <c r="AC108" s="2"/>
    </row>
    <row r="109" spans="1:29" x14ac:dyDescent="0.25">
      <c r="A109" s="5">
        <v>44866</v>
      </c>
      <c r="B109" s="18"/>
      <c r="C109" s="18"/>
      <c r="D109" s="47">
        <f t="shared" si="161"/>
        <v>0</v>
      </c>
      <c r="E109" s="47">
        <f t="shared" si="162"/>
        <v>0</v>
      </c>
      <c r="F109" s="47">
        <f t="shared" si="163"/>
        <v>0</v>
      </c>
      <c r="G109" s="18"/>
      <c r="H109" s="48">
        <f t="shared" si="164"/>
        <v>0</v>
      </c>
      <c r="I109" s="48">
        <f t="shared" ca="1" si="165"/>
        <v>0</v>
      </c>
      <c r="J109" s="48">
        <f t="shared" ca="1" si="166"/>
        <v>0</v>
      </c>
      <c r="K109" s="48">
        <f t="shared" si="167"/>
        <v>0</v>
      </c>
      <c r="L109" s="56">
        <f t="shared" ca="1" si="168"/>
        <v>0</v>
      </c>
      <c r="M109" s="18"/>
      <c r="N109" s="56">
        <f t="shared" si="179"/>
        <v>0</v>
      </c>
      <c r="O109" s="18"/>
      <c r="P109" s="56">
        <f t="shared" si="169"/>
        <v>0</v>
      </c>
      <c r="Q109" s="56">
        <f t="shared" si="170"/>
        <v>0</v>
      </c>
      <c r="R109" s="56">
        <f t="shared" ca="1" si="171"/>
        <v>0</v>
      </c>
      <c r="S109" s="56">
        <f t="shared" ca="1" si="172"/>
        <v>0</v>
      </c>
      <c r="T109" s="17"/>
      <c r="U109" s="47">
        <f t="shared" si="173"/>
        <v>0</v>
      </c>
      <c r="V109" s="17"/>
      <c r="W109" s="47">
        <f t="shared" si="174"/>
        <v>0</v>
      </c>
      <c r="X109" s="47">
        <f t="shared" ca="1" si="175"/>
        <v>0</v>
      </c>
      <c r="Y109" s="47">
        <f t="shared" ca="1" si="176"/>
        <v>0</v>
      </c>
      <c r="Z109" s="47">
        <f t="shared" ca="1" si="177"/>
        <v>0</v>
      </c>
      <c r="AA109" s="77">
        <f t="shared" ca="1" si="178"/>
        <v>0</v>
      </c>
      <c r="AB109" s="1">
        <f t="shared" ca="1" si="180"/>
        <v>-3</v>
      </c>
      <c r="AC109" s="2"/>
    </row>
    <row r="110" spans="1:29" x14ac:dyDescent="0.25">
      <c r="A110" s="5">
        <v>44896</v>
      </c>
      <c r="B110" s="18"/>
      <c r="C110" s="18"/>
      <c r="D110" s="47">
        <f t="shared" si="161"/>
        <v>0</v>
      </c>
      <c r="E110" s="47">
        <f t="shared" si="162"/>
        <v>0</v>
      </c>
      <c r="F110" s="47">
        <f t="shared" si="163"/>
        <v>0</v>
      </c>
      <c r="G110" s="18"/>
      <c r="H110" s="48">
        <f t="shared" si="164"/>
        <v>0</v>
      </c>
      <c r="I110" s="48">
        <f t="shared" ca="1" si="165"/>
        <v>0</v>
      </c>
      <c r="J110" s="48">
        <f t="shared" ca="1" si="166"/>
        <v>0</v>
      </c>
      <c r="K110" s="48">
        <f t="shared" si="167"/>
        <v>0</v>
      </c>
      <c r="L110" s="56">
        <f t="shared" ca="1" si="168"/>
        <v>0</v>
      </c>
      <c r="M110" s="18"/>
      <c r="N110" s="56">
        <f t="shared" si="179"/>
        <v>0</v>
      </c>
      <c r="O110" s="18"/>
      <c r="P110" s="56">
        <f t="shared" si="169"/>
        <v>0</v>
      </c>
      <c r="Q110" s="56">
        <f t="shared" si="170"/>
        <v>0</v>
      </c>
      <c r="R110" s="56">
        <f t="shared" ca="1" si="171"/>
        <v>0</v>
      </c>
      <c r="S110" s="56">
        <f t="shared" ca="1" si="172"/>
        <v>0</v>
      </c>
      <c r="T110" s="17"/>
      <c r="U110" s="47">
        <f t="shared" si="173"/>
        <v>0</v>
      </c>
      <c r="V110" s="17"/>
      <c r="W110" s="47">
        <f t="shared" si="174"/>
        <v>0</v>
      </c>
      <c r="X110" s="47">
        <f t="shared" ca="1" si="175"/>
        <v>0</v>
      </c>
      <c r="Y110" s="47">
        <f t="shared" ca="1" si="176"/>
        <v>0</v>
      </c>
      <c r="Z110" s="47">
        <f t="shared" ca="1" si="177"/>
        <v>0</v>
      </c>
      <c r="AA110" s="77">
        <f t="shared" ca="1" si="178"/>
        <v>0</v>
      </c>
      <c r="AB110" s="1">
        <f t="shared" ca="1" si="180"/>
        <v>-4</v>
      </c>
      <c r="AC110" s="2"/>
    </row>
    <row r="111" spans="1:29" ht="16.5" thickBot="1" x14ac:dyDescent="0.3">
      <c r="A111" s="50" t="s">
        <v>84</v>
      </c>
      <c r="B111" s="51">
        <f t="shared" ref="B111:AA111" si="181">SUM(B99:B110)</f>
        <v>0</v>
      </c>
      <c r="C111" s="51">
        <f t="shared" si="181"/>
        <v>0</v>
      </c>
      <c r="D111" s="51">
        <f t="shared" si="181"/>
        <v>0</v>
      </c>
      <c r="E111" s="51">
        <f t="shared" si="181"/>
        <v>0</v>
      </c>
      <c r="F111" s="51">
        <f t="shared" si="181"/>
        <v>0</v>
      </c>
      <c r="G111" s="51">
        <f t="shared" si="181"/>
        <v>0</v>
      </c>
      <c r="H111" s="52">
        <f t="shared" si="181"/>
        <v>0</v>
      </c>
      <c r="I111" s="52">
        <f t="shared" ca="1" si="181"/>
        <v>0</v>
      </c>
      <c r="J111" s="52">
        <f t="shared" ca="1" si="181"/>
        <v>0</v>
      </c>
      <c r="K111" s="52">
        <f t="shared" si="181"/>
        <v>0</v>
      </c>
      <c r="L111" s="52">
        <f t="shared" ca="1" si="181"/>
        <v>0</v>
      </c>
      <c r="M111" s="52">
        <f t="shared" si="181"/>
        <v>0</v>
      </c>
      <c r="N111" s="52">
        <f t="shared" si="181"/>
        <v>0</v>
      </c>
      <c r="O111" s="52">
        <f t="shared" si="181"/>
        <v>0</v>
      </c>
      <c r="P111" s="52">
        <f t="shared" si="181"/>
        <v>0</v>
      </c>
      <c r="Q111" s="52">
        <f t="shared" si="181"/>
        <v>0</v>
      </c>
      <c r="R111" s="52">
        <f t="shared" ca="1" si="181"/>
        <v>0</v>
      </c>
      <c r="S111" s="52">
        <f t="shared" ca="1" si="181"/>
        <v>0</v>
      </c>
      <c r="T111" s="52">
        <f t="shared" si="181"/>
        <v>0</v>
      </c>
      <c r="U111" s="51">
        <f t="shared" si="181"/>
        <v>0</v>
      </c>
      <c r="V111" s="52">
        <f t="shared" si="181"/>
        <v>0</v>
      </c>
      <c r="W111" s="51">
        <f t="shared" si="181"/>
        <v>0</v>
      </c>
      <c r="X111" s="51">
        <f t="shared" ca="1" si="181"/>
        <v>0</v>
      </c>
      <c r="Y111" s="51">
        <f t="shared" ca="1" si="181"/>
        <v>0</v>
      </c>
      <c r="Z111" s="51">
        <f t="shared" ca="1" si="181"/>
        <v>0</v>
      </c>
      <c r="AA111" s="76">
        <f t="shared" ca="1" si="181"/>
        <v>0</v>
      </c>
      <c r="AC111" s="2"/>
    </row>
    <row r="112" spans="1:29" ht="17.25" thickTop="1" thickBot="1" x14ac:dyDescent="0.3">
      <c r="A112" s="58" t="s">
        <v>1</v>
      </c>
      <c r="B112" s="51">
        <f>B20+B33+B46+B59+B72+B85+B98+B111</f>
        <v>100000</v>
      </c>
      <c r="C112" s="51">
        <f t="shared" ref="C112:AA112" si="182">C20+C33+C46+C59+C72+C85+C98+C111</f>
        <v>0</v>
      </c>
      <c r="D112" s="51">
        <f t="shared" si="182"/>
        <v>5000</v>
      </c>
      <c r="E112" s="51">
        <f t="shared" si="182"/>
        <v>0</v>
      </c>
      <c r="F112" s="51">
        <f t="shared" si="182"/>
        <v>5000</v>
      </c>
      <c r="G112" s="51">
        <f t="shared" si="182"/>
        <v>0</v>
      </c>
      <c r="H112" s="51">
        <f t="shared" si="182"/>
        <v>5000</v>
      </c>
      <c r="I112" s="51">
        <f t="shared" ca="1" si="182"/>
        <v>1250</v>
      </c>
      <c r="J112" s="51">
        <f t="shared" ca="1" si="182"/>
        <v>2688</v>
      </c>
      <c r="K112" s="51">
        <f t="shared" ca="1" si="182"/>
        <v>250</v>
      </c>
      <c r="L112" s="51">
        <f t="shared" ca="1" si="182"/>
        <v>9188</v>
      </c>
      <c r="M112" s="51">
        <f t="shared" si="182"/>
        <v>0</v>
      </c>
      <c r="N112" s="51">
        <f t="shared" si="182"/>
        <v>0</v>
      </c>
      <c r="O112" s="51">
        <f t="shared" si="182"/>
        <v>0</v>
      </c>
      <c r="P112" s="51">
        <f t="shared" si="182"/>
        <v>0</v>
      </c>
      <c r="Q112" s="51">
        <f t="shared" si="182"/>
        <v>0</v>
      </c>
      <c r="R112" s="51">
        <f t="shared" ca="1" si="182"/>
        <v>0</v>
      </c>
      <c r="S112" s="51">
        <f t="shared" ca="1" si="182"/>
        <v>0</v>
      </c>
      <c r="T112" s="51">
        <f t="shared" si="182"/>
        <v>0</v>
      </c>
      <c r="U112" s="51">
        <f t="shared" si="182"/>
        <v>0</v>
      </c>
      <c r="V112" s="51">
        <f t="shared" si="182"/>
        <v>0</v>
      </c>
      <c r="W112" s="51">
        <f t="shared" si="182"/>
        <v>0</v>
      </c>
      <c r="X112" s="51">
        <f t="shared" ca="1" si="182"/>
        <v>0</v>
      </c>
      <c r="Y112" s="51">
        <f t="shared" ca="1" si="182"/>
        <v>0</v>
      </c>
      <c r="Z112" s="51">
        <f t="shared" ca="1" si="182"/>
        <v>0</v>
      </c>
      <c r="AA112" s="51">
        <f t="shared" ca="1" si="182"/>
        <v>9188</v>
      </c>
    </row>
    <row r="113" spans="1:27" x14ac:dyDescent="0.25">
      <c r="B113" s="15"/>
      <c r="C113" s="15"/>
      <c r="D113" s="15"/>
      <c r="E113" s="15"/>
      <c r="F113" s="15"/>
      <c r="G113" s="15"/>
      <c r="H113" s="16"/>
      <c r="I113" s="16"/>
      <c r="J113" s="16"/>
      <c r="K113" s="11"/>
      <c r="L113" s="11"/>
      <c r="M113" s="11"/>
      <c r="N113" s="11"/>
      <c r="O113" s="11"/>
      <c r="P113" s="11"/>
      <c r="Q113" s="11"/>
      <c r="R113" s="11"/>
      <c r="S113" s="11"/>
      <c r="T113" s="15"/>
      <c r="U113" s="15"/>
      <c r="V113" s="15"/>
      <c r="W113" s="15"/>
      <c r="X113" s="15"/>
      <c r="Y113" s="15"/>
      <c r="Z113" s="15"/>
      <c r="AA113" s="16"/>
    </row>
    <row r="114" spans="1:27" ht="47.25" x14ac:dyDescent="0.25">
      <c r="A114" s="19"/>
      <c r="B114" s="20" t="s">
        <v>34</v>
      </c>
      <c r="C114" s="21">
        <f ca="1">AA112</f>
        <v>9188</v>
      </c>
      <c r="D114" s="15"/>
      <c r="E114" s="15"/>
      <c r="F114" s="15"/>
      <c r="G114" s="15"/>
      <c r="H114" s="16"/>
      <c r="I114" s="16"/>
      <c r="L114" s="39"/>
      <c r="M114" s="39"/>
      <c r="N114" s="39"/>
      <c r="O114" s="39"/>
      <c r="P114" s="39"/>
      <c r="Q114" s="39"/>
      <c r="R114" s="39"/>
      <c r="S114" s="39"/>
      <c r="T114" s="15"/>
      <c r="U114" s="15"/>
      <c r="V114" s="15"/>
      <c r="W114" s="15"/>
      <c r="X114" s="15"/>
      <c r="Y114" s="15"/>
      <c r="Z114" s="15"/>
    </row>
    <row r="115" spans="1:27" ht="31.5" x14ac:dyDescent="0.25">
      <c r="A115" s="98" t="s">
        <v>29</v>
      </c>
      <c r="B115" s="22" t="s">
        <v>30</v>
      </c>
      <c r="C115" s="23">
        <f ca="1">+I112</f>
        <v>1250</v>
      </c>
      <c r="D115" s="15"/>
      <c r="E115" s="15"/>
      <c r="F115" s="15"/>
      <c r="G115" s="15"/>
      <c r="H115" s="16"/>
      <c r="I115" s="16"/>
      <c r="L115" s="40"/>
      <c r="M115" s="40"/>
      <c r="N115" s="40"/>
      <c r="O115" s="40"/>
      <c r="P115" s="40"/>
      <c r="Q115" s="40"/>
      <c r="R115" s="40"/>
      <c r="S115" s="40"/>
      <c r="T115" s="15"/>
      <c r="U115" s="15"/>
      <c r="V115" s="15"/>
      <c r="W115" s="15"/>
      <c r="X115" s="15"/>
      <c r="Y115" s="15"/>
      <c r="Z115" s="15"/>
    </row>
    <row r="116" spans="1:27" ht="31.5" x14ac:dyDescent="0.25">
      <c r="A116" s="98"/>
      <c r="B116" s="22" t="s">
        <v>32</v>
      </c>
      <c r="C116" s="23">
        <f ca="1">+J112*0.5</f>
        <v>1344</v>
      </c>
      <c r="D116" s="15"/>
      <c r="E116" s="15"/>
      <c r="F116" s="15"/>
      <c r="G116" s="15"/>
      <c r="H116" s="16"/>
      <c r="I116" s="16"/>
      <c r="L116" s="40"/>
      <c r="M116" s="40"/>
      <c r="N116" s="40"/>
      <c r="O116" s="40"/>
      <c r="P116" s="40"/>
      <c r="Q116" s="40"/>
      <c r="R116" s="40"/>
      <c r="S116" s="40"/>
      <c r="T116" s="15"/>
      <c r="U116" s="15"/>
      <c r="V116" s="15"/>
      <c r="W116" s="15"/>
      <c r="X116" s="15"/>
      <c r="Y116" s="15"/>
      <c r="Z116" s="15"/>
    </row>
    <row r="117" spans="1:27" ht="31.5" x14ac:dyDescent="0.25">
      <c r="A117" s="98"/>
      <c r="B117" s="22" t="s">
        <v>31</v>
      </c>
      <c r="C117" s="23">
        <f ca="1">+K112</f>
        <v>250</v>
      </c>
      <c r="H117" s="16"/>
      <c r="I117" s="16"/>
      <c r="L117" s="40"/>
      <c r="M117" s="40"/>
      <c r="N117" s="40"/>
      <c r="O117" s="40"/>
      <c r="P117" s="40"/>
      <c r="Q117" s="40"/>
      <c r="R117" s="40"/>
      <c r="S117" s="40"/>
    </row>
    <row r="118" spans="1:27" x14ac:dyDescent="0.25">
      <c r="A118" s="98"/>
      <c r="B118" s="24" t="s">
        <v>25</v>
      </c>
      <c r="C118" s="25">
        <f ca="1">SUM(C115:C117)</f>
        <v>2844</v>
      </c>
      <c r="H118" s="16"/>
      <c r="I118" s="16"/>
      <c r="L118" s="39"/>
      <c r="M118" s="39"/>
      <c r="N118" s="39"/>
      <c r="O118" s="39"/>
      <c r="P118" s="39"/>
      <c r="Q118" s="39"/>
      <c r="R118" s="39"/>
      <c r="S118" s="39"/>
    </row>
    <row r="119" spans="1:27" ht="47.25" x14ac:dyDescent="0.25">
      <c r="A119" s="26"/>
      <c r="B119" s="27" t="s">
        <v>33</v>
      </c>
      <c r="C119" s="28">
        <f ca="1">C114-C118</f>
        <v>6344</v>
      </c>
      <c r="H119" s="16"/>
      <c r="I119" s="16"/>
      <c r="L119" s="41"/>
      <c r="M119" s="41"/>
      <c r="N119" s="41"/>
      <c r="O119" s="41"/>
      <c r="P119" s="41"/>
      <c r="Q119" s="41"/>
      <c r="R119" s="41"/>
      <c r="S119" s="41"/>
    </row>
    <row r="120" spans="1:27" x14ac:dyDescent="0.25">
      <c r="A120" s="15"/>
      <c r="B120" s="15"/>
      <c r="C120" s="15"/>
      <c r="D120" s="15"/>
      <c r="E120" s="15"/>
      <c r="F120" s="15"/>
      <c r="G120" s="15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5"/>
      <c r="U120" s="15"/>
      <c r="V120" s="15"/>
      <c r="W120" s="15"/>
      <c r="X120" s="15"/>
      <c r="Y120" s="15"/>
      <c r="Z120" s="15"/>
      <c r="AA120" s="16"/>
    </row>
  </sheetData>
  <mergeCells count="1">
    <mergeCell ref="A115:A1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2"/>
  <sheetViews>
    <sheetView tabSelected="1" workbookViewId="0">
      <pane ySplit="9" topLeftCell="A48" activePane="bottomLeft" state="frozen"/>
      <selection pane="bottomLeft" activeCell="I82" sqref="I82"/>
    </sheetView>
  </sheetViews>
  <sheetFormatPr defaultRowHeight="15.75" x14ac:dyDescent="0.25"/>
  <cols>
    <col min="1" max="1" width="40.5703125" style="1" customWidth="1"/>
    <col min="2" max="2" width="11.85546875" style="1" customWidth="1"/>
    <col min="3" max="3" width="12" style="1" bestFit="1" customWidth="1"/>
    <col min="4" max="4" width="13.28515625" style="1" bestFit="1" customWidth="1"/>
    <col min="5" max="5" width="17.28515625" style="1" bestFit="1" customWidth="1"/>
    <col min="6" max="6" width="11" style="1" customWidth="1"/>
    <col min="7" max="7" width="10.7109375" style="1" customWidth="1"/>
    <col min="8" max="8" width="10.85546875" style="1" bestFit="1" customWidth="1"/>
    <col min="9" max="9" width="10.85546875" style="1" customWidth="1"/>
    <col min="10" max="10" width="11.85546875" style="1" customWidth="1"/>
    <col min="11" max="11" width="12" style="1" bestFit="1" customWidth="1"/>
    <col min="12" max="12" width="10.85546875" style="1" bestFit="1" customWidth="1"/>
    <col min="13" max="13" width="11" style="1" customWidth="1"/>
    <col min="14" max="14" width="10.85546875" style="1" bestFit="1" customWidth="1"/>
    <col min="15" max="15" width="14.85546875" style="1" customWidth="1"/>
    <col min="16" max="16" width="7.42578125" style="1" customWidth="1"/>
    <col min="17" max="17" width="11.140625" style="1" customWidth="1"/>
    <col min="18" max="18" width="8.85546875" style="1" customWidth="1"/>
    <col min="19" max="19" width="9.140625" style="1" customWidth="1"/>
    <col min="20" max="20" width="3.42578125" style="1" customWidth="1"/>
    <col min="21" max="260" width="9.140625" style="1"/>
    <col min="261" max="261" width="20.7109375" style="1" customWidth="1"/>
    <col min="262" max="262" width="13.7109375" style="1" bestFit="1" customWidth="1"/>
    <col min="263" max="263" width="15.140625" style="1" bestFit="1" customWidth="1"/>
    <col min="264" max="264" width="13.7109375" style="1" bestFit="1" customWidth="1"/>
    <col min="265" max="265" width="13.5703125" style="1" customWidth="1"/>
    <col min="266" max="266" width="14.5703125" style="1" customWidth="1"/>
    <col min="267" max="268" width="13.7109375" style="1" bestFit="1" customWidth="1"/>
    <col min="269" max="269" width="14.28515625" style="1" bestFit="1" customWidth="1"/>
    <col min="270" max="270" width="15" style="1" customWidth="1"/>
    <col min="271" max="271" width="9.7109375" style="1" customWidth="1"/>
    <col min="272" max="272" width="11.140625" style="1" customWidth="1"/>
    <col min="273" max="516" width="9.140625" style="1"/>
    <col min="517" max="517" width="20.7109375" style="1" customWidth="1"/>
    <col min="518" max="518" width="13.7109375" style="1" bestFit="1" customWidth="1"/>
    <col min="519" max="519" width="15.140625" style="1" bestFit="1" customWidth="1"/>
    <col min="520" max="520" width="13.7109375" style="1" bestFit="1" customWidth="1"/>
    <col min="521" max="521" width="13.5703125" style="1" customWidth="1"/>
    <col min="522" max="522" width="14.5703125" style="1" customWidth="1"/>
    <col min="523" max="524" width="13.7109375" style="1" bestFit="1" customWidth="1"/>
    <col min="525" max="525" width="14.28515625" style="1" bestFit="1" customWidth="1"/>
    <col min="526" max="526" width="15" style="1" customWidth="1"/>
    <col min="527" max="527" width="9.7109375" style="1" customWidth="1"/>
    <col min="528" max="528" width="11.140625" style="1" customWidth="1"/>
    <col min="529" max="772" width="9.140625" style="1"/>
    <col min="773" max="773" width="20.7109375" style="1" customWidth="1"/>
    <col min="774" max="774" width="13.7109375" style="1" bestFit="1" customWidth="1"/>
    <col min="775" max="775" width="15.140625" style="1" bestFit="1" customWidth="1"/>
    <col min="776" max="776" width="13.7109375" style="1" bestFit="1" customWidth="1"/>
    <col min="777" max="777" width="13.5703125" style="1" customWidth="1"/>
    <col min="778" max="778" width="14.5703125" style="1" customWidth="1"/>
    <col min="779" max="780" width="13.7109375" style="1" bestFit="1" customWidth="1"/>
    <col min="781" max="781" width="14.28515625" style="1" bestFit="1" customWidth="1"/>
    <col min="782" max="782" width="15" style="1" customWidth="1"/>
    <col min="783" max="783" width="9.7109375" style="1" customWidth="1"/>
    <col min="784" max="784" width="11.140625" style="1" customWidth="1"/>
    <col min="785" max="1028" width="9.140625" style="1"/>
    <col min="1029" max="1029" width="20.7109375" style="1" customWidth="1"/>
    <col min="1030" max="1030" width="13.7109375" style="1" bestFit="1" customWidth="1"/>
    <col min="1031" max="1031" width="15.140625" style="1" bestFit="1" customWidth="1"/>
    <col min="1032" max="1032" width="13.7109375" style="1" bestFit="1" customWidth="1"/>
    <col min="1033" max="1033" width="13.5703125" style="1" customWidth="1"/>
    <col min="1034" max="1034" width="14.5703125" style="1" customWidth="1"/>
    <col min="1035" max="1036" width="13.7109375" style="1" bestFit="1" customWidth="1"/>
    <col min="1037" max="1037" width="14.28515625" style="1" bestFit="1" customWidth="1"/>
    <col min="1038" max="1038" width="15" style="1" customWidth="1"/>
    <col min="1039" max="1039" width="9.7109375" style="1" customWidth="1"/>
    <col min="1040" max="1040" width="11.140625" style="1" customWidth="1"/>
    <col min="1041" max="1284" width="9.140625" style="1"/>
    <col min="1285" max="1285" width="20.7109375" style="1" customWidth="1"/>
    <col min="1286" max="1286" width="13.7109375" style="1" bestFit="1" customWidth="1"/>
    <col min="1287" max="1287" width="15.140625" style="1" bestFit="1" customWidth="1"/>
    <col min="1288" max="1288" width="13.7109375" style="1" bestFit="1" customWidth="1"/>
    <col min="1289" max="1289" width="13.5703125" style="1" customWidth="1"/>
    <col min="1290" max="1290" width="14.5703125" style="1" customWidth="1"/>
    <col min="1291" max="1292" width="13.7109375" style="1" bestFit="1" customWidth="1"/>
    <col min="1293" max="1293" width="14.28515625" style="1" bestFit="1" customWidth="1"/>
    <col min="1294" max="1294" width="15" style="1" customWidth="1"/>
    <col min="1295" max="1295" width="9.7109375" style="1" customWidth="1"/>
    <col min="1296" max="1296" width="11.140625" style="1" customWidth="1"/>
    <col min="1297" max="1540" width="9.140625" style="1"/>
    <col min="1541" max="1541" width="20.7109375" style="1" customWidth="1"/>
    <col min="1542" max="1542" width="13.7109375" style="1" bestFit="1" customWidth="1"/>
    <col min="1543" max="1543" width="15.140625" style="1" bestFit="1" customWidth="1"/>
    <col min="1544" max="1544" width="13.7109375" style="1" bestFit="1" customWidth="1"/>
    <col min="1545" max="1545" width="13.5703125" style="1" customWidth="1"/>
    <col min="1546" max="1546" width="14.5703125" style="1" customWidth="1"/>
    <col min="1547" max="1548" width="13.7109375" style="1" bestFit="1" customWidth="1"/>
    <col min="1549" max="1549" width="14.28515625" style="1" bestFit="1" customWidth="1"/>
    <col min="1550" max="1550" width="15" style="1" customWidth="1"/>
    <col min="1551" max="1551" width="9.7109375" style="1" customWidth="1"/>
    <col min="1552" max="1552" width="11.140625" style="1" customWidth="1"/>
    <col min="1553" max="1796" width="9.140625" style="1"/>
    <col min="1797" max="1797" width="20.7109375" style="1" customWidth="1"/>
    <col min="1798" max="1798" width="13.7109375" style="1" bestFit="1" customWidth="1"/>
    <col min="1799" max="1799" width="15.140625" style="1" bestFit="1" customWidth="1"/>
    <col min="1800" max="1800" width="13.7109375" style="1" bestFit="1" customWidth="1"/>
    <col min="1801" max="1801" width="13.5703125" style="1" customWidth="1"/>
    <col min="1802" max="1802" width="14.5703125" style="1" customWidth="1"/>
    <col min="1803" max="1804" width="13.7109375" style="1" bestFit="1" customWidth="1"/>
    <col min="1805" max="1805" width="14.28515625" style="1" bestFit="1" customWidth="1"/>
    <col min="1806" max="1806" width="15" style="1" customWidth="1"/>
    <col min="1807" max="1807" width="9.7109375" style="1" customWidth="1"/>
    <col min="1808" max="1808" width="11.140625" style="1" customWidth="1"/>
    <col min="1809" max="2052" width="9.140625" style="1"/>
    <col min="2053" max="2053" width="20.7109375" style="1" customWidth="1"/>
    <col min="2054" max="2054" width="13.7109375" style="1" bestFit="1" customWidth="1"/>
    <col min="2055" max="2055" width="15.140625" style="1" bestFit="1" customWidth="1"/>
    <col min="2056" max="2056" width="13.7109375" style="1" bestFit="1" customWidth="1"/>
    <col min="2057" max="2057" width="13.5703125" style="1" customWidth="1"/>
    <col min="2058" max="2058" width="14.5703125" style="1" customWidth="1"/>
    <col min="2059" max="2060" width="13.7109375" style="1" bestFit="1" customWidth="1"/>
    <col min="2061" max="2061" width="14.28515625" style="1" bestFit="1" customWidth="1"/>
    <col min="2062" max="2062" width="15" style="1" customWidth="1"/>
    <col min="2063" max="2063" width="9.7109375" style="1" customWidth="1"/>
    <col min="2064" max="2064" width="11.140625" style="1" customWidth="1"/>
    <col min="2065" max="2308" width="9.140625" style="1"/>
    <col min="2309" max="2309" width="20.7109375" style="1" customWidth="1"/>
    <col min="2310" max="2310" width="13.7109375" style="1" bestFit="1" customWidth="1"/>
    <col min="2311" max="2311" width="15.140625" style="1" bestFit="1" customWidth="1"/>
    <col min="2312" max="2312" width="13.7109375" style="1" bestFit="1" customWidth="1"/>
    <col min="2313" max="2313" width="13.5703125" style="1" customWidth="1"/>
    <col min="2314" max="2314" width="14.5703125" style="1" customWidth="1"/>
    <col min="2315" max="2316" width="13.7109375" style="1" bestFit="1" customWidth="1"/>
    <col min="2317" max="2317" width="14.28515625" style="1" bestFit="1" customWidth="1"/>
    <col min="2318" max="2318" width="15" style="1" customWidth="1"/>
    <col min="2319" max="2319" width="9.7109375" style="1" customWidth="1"/>
    <col min="2320" max="2320" width="11.140625" style="1" customWidth="1"/>
    <col min="2321" max="2564" width="9.140625" style="1"/>
    <col min="2565" max="2565" width="20.7109375" style="1" customWidth="1"/>
    <col min="2566" max="2566" width="13.7109375" style="1" bestFit="1" customWidth="1"/>
    <col min="2567" max="2567" width="15.140625" style="1" bestFit="1" customWidth="1"/>
    <col min="2568" max="2568" width="13.7109375" style="1" bestFit="1" customWidth="1"/>
    <col min="2569" max="2569" width="13.5703125" style="1" customWidth="1"/>
    <col min="2570" max="2570" width="14.5703125" style="1" customWidth="1"/>
    <col min="2571" max="2572" width="13.7109375" style="1" bestFit="1" customWidth="1"/>
    <col min="2573" max="2573" width="14.28515625" style="1" bestFit="1" customWidth="1"/>
    <col min="2574" max="2574" width="15" style="1" customWidth="1"/>
    <col min="2575" max="2575" width="9.7109375" style="1" customWidth="1"/>
    <col min="2576" max="2576" width="11.140625" style="1" customWidth="1"/>
    <col min="2577" max="2820" width="9.140625" style="1"/>
    <col min="2821" max="2821" width="20.7109375" style="1" customWidth="1"/>
    <col min="2822" max="2822" width="13.7109375" style="1" bestFit="1" customWidth="1"/>
    <col min="2823" max="2823" width="15.140625" style="1" bestFit="1" customWidth="1"/>
    <col min="2824" max="2824" width="13.7109375" style="1" bestFit="1" customWidth="1"/>
    <col min="2825" max="2825" width="13.5703125" style="1" customWidth="1"/>
    <col min="2826" max="2826" width="14.5703125" style="1" customWidth="1"/>
    <col min="2827" max="2828" width="13.7109375" style="1" bestFit="1" customWidth="1"/>
    <col min="2829" max="2829" width="14.28515625" style="1" bestFit="1" customWidth="1"/>
    <col min="2830" max="2830" width="15" style="1" customWidth="1"/>
    <col min="2831" max="2831" width="9.7109375" style="1" customWidth="1"/>
    <col min="2832" max="2832" width="11.140625" style="1" customWidth="1"/>
    <col min="2833" max="3076" width="9.140625" style="1"/>
    <col min="3077" max="3077" width="20.7109375" style="1" customWidth="1"/>
    <col min="3078" max="3078" width="13.7109375" style="1" bestFit="1" customWidth="1"/>
    <col min="3079" max="3079" width="15.140625" style="1" bestFit="1" customWidth="1"/>
    <col min="3080" max="3080" width="13.7109375" style="1" bestFit="1" customWidth="1"/>
    <col min="3081" max="3081" width="13.5703125" style="1" customWidth="1"/>
    <col min="3082" max="3082" width="14.5703125" style="1" customWidth="1"/>
    <col min="3083" max="3084" width="13.7109375" style="1" bestFit="1" customWidth="1"/>
    <col min="3085" max="3085" width="14.28515625" style="1" bestFit="1" customWidth="1"/>
    <col min="3086" max="3086" width="15" style="1" customWidth="1"/>
    <col min="3087" max="3087" width="9.7109375" style="1" customWidth="1"/>
    <col min="3088" max="3088" width="11.140625" style="1" customWidth="1"/>
    <col min="3089" max="3332" width="9.140625" style="1"/>
    <col min="3333" max="3333" width="20.7109375" style="1" customWidth="1"/>
    <col min="3334" max="3334" width="13.7109375" style="1" bestFit="1" customWidth="1"/>
    <col min="3335" max="3335" width="15.140625" style="1" bestFit="1" customWidth="1"/>
    <col min="3336" max="3336" width="13.7109375" style="1" bestFit="1" customWidth="1"/>
    <col min="3337" max="3337" width="13.5703125" style="1" customWidth="1"/>
    <col min="3338" max="3338" width="14.5703125" style="1" customWidth="1"/>
    <col min="3339" max="3340" width="13.7109375" style="1" bestFit="1" customWidth="1"/>
    <col min="3341" max="3341" width="14.28515625" style="1" bestFit="1" customWidth="1"/>
    <col min="3342" max="3342" width="15" style="1" customWidth="1"/>
    <col min="3343" max="3343" width="9.7109375" style="1" customWidth="1"/>
    <col min="3344" max="3344" width="11.140625" style="1" customWidth="1"/>
    <col min="3345" max="3588" width="9.140625" style="1"/>
    <col min="3589" max="3589" width="20.7109375" style="1" customWidth="1"/>
    <col min="3590" max="3590" width="13.7109375" style="1" bestFit="1" customWidth="1"/>
    <col min="3591" max="3591" width="15.140625" style="1" bestFit="1" customWidth="1"/>
    <col min="3592" max="3592" width="13.7109375" style="1" bestFit="1" customWidth="1"/>
    <col min="3593" max="3593" width="13.5703125" style="1" customWidth="1"/>
    <col min="3594" max="3594" width="14.5703125" style="1" customWidth="1"/>
    <col min="3595" max="3596" width="13.7109375" style="1" bestFit="1" customWidth="1"/>
    <col min="3597" max="3597" width="14.28515625" style="1" bestFit="1" customWidth="1"/>
    <col min="3598" max="3598" width="15" style="1" customWidth="1"/>
    <col min="3599" max="3599" width="9.7109375" style="1" customWidth="1"/>
    <col min="3600" max="3600" width="11.140625" style="1" customWidth="1"/>
    <col min="3601" max="3844" width="9.140625" style="1"/>
    <col min="3845" max="3845" width="20.7109375" style="1" customWidth="1"/>
    <col min="3846" max="3846" width="13.7109375" style="1" bestFit="1" customWidth="1"/>
    <col min="3847" max="3847" width="15.140625" style="1" bestFit="1" customWidth="1"/>
    <col min="3848" max="3848" width="13.7109375" style="1" bestFit="1" customWidth="1"/>
    <col min="3849" max="3849" width="13.5703125" style="1" customWidth="1"/>
    <col min="3850" max="3850" width="14.5703125" style="1" customWidth="1"/>
    <col min="3851" max="3852" width="13.7109375" style="1" bestFit="1" customWidth="1"/>
    <col min="3853" max="3853" width="14.28515625" style="1" bestFit="1" customWidth="1"/>
    <col min="3854" max="3854" width="15" style="1" customWidth="1"/>
    <col min="3855" max="3855" width="9.7109375" style="1" customWidth="1"/>
    <col min="3856" max="3856" width="11.140625" style="1" customWidth="1"/>
    <col min="3857" max="4100" width="9.140625" style="1"/>
    <col min="4101" max="4101" width="20.7109375" style="1" customWidth="1"/>
    <col min="4102" max="4102" width="13.7109375" style="1" bestFit="1" customWidth="1"/>
    <col min="4103" max="4103" width="15.140625" style="1" bestFit="1" customWidth="1"/>
    <col min="4104" max="4104" width="13.7109375" style="1" bestFit="1" customWidth="1"/>
    <col min="4105" max="4105" width="13.5703125" style="1" customWidth="1"/>
    <col min="4106" max="4106" width="14.5703125" style="1" customWidth="1"/>
    <col min="4107" max="4108" width="13.7109375" style="1" bestFit="1" customWidth="1"/>
    <col min="4109" max="4109" width="14.28515625" style="1" bestFit="1" customWidth="1"/>
    <col min="4110" max="4110" width="15" style="1" customWidth="1"/>
    <col min="4111" max="4111" width="9.7109375" style="1" customWidth="1"/>
    <col min="4112" max="4112" width="11.140625" style="1" customWidth="1"/>
    <col min="4113" max="4356" width="9.140625" style="1"/>
    <col min="4357" max="4357" width="20.7109375" style="1" customWidth="1"/>
    <col min="4358" max="4358" width="13.7109375" style="1" bestFit="1" customWidth="1"/>
    <col min="4359" max="4359" width="15.140625" style="1" bestFit="1" customWidth="1"/>
    <col min="4360" max="4360" width="13.7109375" style="1" bestFit="1" customWidth="1"/>
    <col min="4361" max="4361" width="13.5703125" style="1" customWidth="1"/>
    <col min="4362" max="4362" width="14.5703125" style="1" customWidth="1"/>
    <col min="4363" max="4364" width="13.7109375" style="1" bestFit="1" customWidth="1"/>
    <col min="4365" max="4365" width="14.28515625" style="1" bestFit="1" customWidth="1"/>
    <col min="4366" max="4366" width="15" style="1" customWidth="1"/>
    <col min="4367" max="4367" width="9.7109375" style="1" customWidth="1"/>
    <col min="4368" max="4368" width="11.140625" style="1" customWidth="1"/>
    <col min="4369" max="4612" width="9.140625" style="1"/>
    <col min="4613" max="4613" width="20.7109375" style="1" customWidth="1"/>
    <col min="4614" max="4614" width="13.7109375" style="1" bestFit="1" customWidth="1"/>
    <col min="4615" max="4615" width="15.140625" style="1" bestFit="1" customWidth="1"/>
    <col min="4616" max="4616" width="13.7109375" style="1" bestFit="1" customWidth="1"/>
    <col min="4617" max="4617" width="13.5703125" style="1" customWidth="1"/>
    <col min="4618" max="4618" width="14.5703125" style="1" customWidth="1"/>
    <col min="4619" max="4620" width="13.7109375" style="1" bestFit="1" customWidth="1"/>
    <col min="4621" max="4621" width="14.28515625" style="1" bestFit="1" customWidth="1"/>
    <col min="4622" max="4622" width="15" style="1" customWidth="1"/>
    <col min="4623" max="4623" width="9.7109375" style="1" customWidth="1"/>
    <col min="4624" max="4624" width="11.140625" style="1" customWidth="1"/>
    <col min="4625" max="4868" width="9.140625" style="1"/>
    <col min="4869" max="4869" width="20.7109375" style="1" customWidth="1"/>
    <col min="4870" max="4870" width="13.7109375" style="1" bestFit="1" customWidth="1"/>
    <col min="4871" max="4871" width="15.140625" style="1" bestFit="1" customWidth="1"/>
    <col min="4872" max="4872" width="13.7109375" style="1" bestFit="1" customWidth="1"/>
    <col min="4873" max="4873" width="13.5703125" style="1" customWidth="1"/>
    <col min="4874" max="4874" width="14.5703125" style="1" customWidth="1"/>
    <col min="4875" max="4876" width="13.7109375" style="1" bestFit="1" customWidth="1"/>
    <col min="4877" max="4877" width="14.28515625" style="1" bestFit="1" customWidth="1"/>
    <col min="4878" max="4878" width="15" style="1" customWidth="1"/>
    <col min="4879" max="4879" width="9.7109375" style="1" customWidth="1"/>
    <col min="4880" max="4880" width="11.140625" style="1" customWidth="1"/>
    <col min="4881" max="5124" width="9.140625" style="1"/>
    <col min="5125" max="5125" width="20.7109375" style="1" customWidth="1"/>
    <col min="5126" max="5126" width="13.7109375" style="1" bestFit="1" customWidth="1"/>
    <col min="5127" max="5127" width="15.140625" style="1" bestFit="1" customWidth="1"/>
    <col min="5128" max="5128" width="13.7109375" style="1" bestFit="1" customWidth="1"/>
    <col min="5129" max="5129" width="13.5703125" style="1" customWidth="1"/>
    <col min="5130" max="5130" width="14.5703125" style="1" customWidth="1"/>
    <col min="5131" max="5132" width="13.7109375" style="1" bestFit="1" customWidth="1"/>
    <col min="5133" max="5133" width="14.28515625" style="1" bestFit="1" customWidth="1"/>
    <col min="5134" max="5134" width="15" style="1" customWidth="1"/>
    <col min="5135" max="5135" width="9.7109375" style="1" customWidth="1"/>
    <col min="5136" max="5136" width="11.140625" style="1" customWidth="1"/>
    <col min="5137" max="5380" width="9.140625" style="1"/>
    <col min="5381" max="5381" width="20.7109375" style="1" customWidth="1"/>
    <col min="5382" max="5382" width="13.7109375" style="1" bestFit="1" customWidth="1"/>
    <col min="5383" max="5383" width="15.140625" style="1" bestFit="1" customWidth="1"/>
    <col min="5384" max="5384" width="13.7109375" style="1" bestFit="1" customWidth="1"/>
    <col min="5385" max="5385" width="13.5703125" style="1" customWidth="1"/>
    <col min="5386" max="5386" width="14.5703125" style="1" customWidth="1"/>
    <col min="5387" max="5388" width="13.7109375" style="1" bestFit="1" customWidth="1"/>
    <col min="5389" max="5389" width="14.28515625" style="1" bestFit="1" customWidth="1"/>
    <col min="5390" max="5390" width="15" style="1" customWidth="1"/>
    <col min="5391" max="5391" width="9.7109375" style="1" customWidth="1"/>
    <col min="5392" max="5392" width="11.140625" style="1" customWidth="1"/>
    <col min="5393" max="5636" width="9.140625" style="1"/>
    <col min="5637" max="5637" width="20.7109375" style="1" customWidth="1"/>
    <col min="5638" max="5638" width="13.7109375" style="1" bestFit="1" customWidth="1"/>
    <col min="5639" max="5639" width="15.140625" style="1" bestFit="1" customWidth="1"/>
    <col min="5640" max="5640" width="13.7109375" style="1" bestFit="1" customWidth="1"/>
    <col min="5641" max="5641" width="13.5703125" style="1" customWidth="1"/>
    <col min="5642" max="5642" width="14.5703125" style="1" customWidth="1"/>
    <col min="5643" max="5644" width="13.7109375" style="1" bestFit="1" customWidth="1"/>
    <col min="5645" max="5645" width="14.28515625" style="1" bestFit="1" customWidth="1"/>
    <col min="5646" max="5646" width="15" style="1" customWidth="1"/>
    <col min="5647" max="5647" width="9.7109375" style="1" customWidth="1"/>
    <col min="5648" max="5648" width="11.140625" style="1" customWidth="1"/>
    <col min="5649" max="5892" width="9.140625" style="1"/>
    <col min="5893" max="5893" width="20.7109375" style="1" customWidth="1"/>
    <col min="5894" max="5894" width="13.7109375" style="1" bestFit="1" customWidth="1"/>
    <col min="5895" max="5895" width="15.140625" style="1" bestFit="1" customWidth="1"/>
    <col min="5896" max="5896" width="13.7109375" style="1" bestFit="1" customWidth="1"/>
    <col min="5897" max="5897" width="13.5703125" style="1" customWidth="1"/>
    <col min="5898" max="5898" width="14.5703125" style="1" customWidth="1"/>
    <col min="5899" max="5900" width="13.7109375" style="1" bestFit="1" customWidth="1"/>
    <col min="5901" max="5901" width="14.28515625" style="1" bestFit="1" customWidth="1"/>
    <col min="5902" max="5902" width="15" style="1" customWidth="1"/>
    <col min="5903" max="5903" width="9.7109375" style="1" customWidth="1"/>
    <col min="5904" max="5904" width="11.140625" style="1" customWidth="1"/>
    <col min="5905" max="6148" width="9.140625" style="1"/>
    <col min="6149" max="6149" width="20.7109375" style="1" customWidth="1"/>
    <col min="6150" max="6150" width="13.7109375" style="1" bestFit="1" customWidth="1"/>
    <col min="6151" max="6151" width="15.140625" style="1" bestFit="1" customWidth="1"/>
    <col min="6152" max="6152" width="13.7109375" style="1" bestFit="1" customWidth="1"/>
    <col min="6153" max="6153" width="13.5703125" style="1" customWidth="1"/>
    <col min="6154" max="6154" width="14.5703125" style="1" customWidth="1"/>
    <col min="6155" max="6156" width="13.7109375" style="1" bestFit="1" customWidth="1"/>
    <col min="6157" max="6157" width="14.28515625" style="1" bestFit="1" customWidth="1"/>
    <col min="6158" max="6158" width="15" style="1" customWidth="1"/>
    <col min="6159" max="6159" width="9.7109375" style="1" customWidth="1"/>
    <col min="6160" max="6160" width="11.140625" style="1" customWidth="1"/>
    <col min="6161" max="6404" width="9.140625" style="1"/>
    <col min="6405" max="6405" width="20.7109375" style="1" customWidth="1"/>
    <col min="6406" max="6406" width="13.7109375" style="1" bestFit="1" customWidth="1"/>
    <col min="6407" max="6407" width="15.140625" style="1" bestFit="1" customWidth="1"/>
    <col min="6408" max="6408" width="13.7109375" style="1" bestFit="1" customWidth="1"/>
    <col min="6409" max="6409" width="13.5703125" style="1" customWidth="1"/>
    <col min="6410" max="6410" width="14.5703125" style="1" customWidth="1"/>
    <col min="6411" max="6412" width="13.7109375" style="1" bestFit="1" customWidth="1"/>
    <col min="6413" max="6413" width="14.28515625" style="1" bestFit="1" customWidth="1"/>
    <col min="6414" max="6414" width="15" style="1" customWidth="1"/>
    <col min="6415" max="6415" width="9.7109375" style="1" customWidth="1"/>
    <col min="6416" max="6416" width="11.140625" style="1" customWidth="1"/>
    <col min="6417" max="6660" width="9.140625" style="1"/>
    <col min="6661" max="6661" width="20.7109375" style="1" customWidth="1"/>
    <col min="6662" max="6662" width="13.7109375" style="1" bestFit="1" customWidth="1"/>
    <col min="6663" max="6663" width="15.140625" style="1" bestFit="1" customWidth="1"/>
    <col min="6664" max="6664" width="13.7109375" style="1" bestFit="1" customWidth="1"/>
    <col min="6665" max="6665" width="13.5703125" style="1" customWidth="1"/>
    <col min="6666" max="6666" width="14.5703125" style="1" customWidth="1"/>
    <col min="6667" max="6668" width="13.7109375" style="1" bestFit="1" customWidth="1"/>
    <col min="6669" max="6669" width="14.28515625" style="1" bestFit="1" customWidth="1"/>
    <col min="6670" max="6670" width="15" style="1" customWidth="1"/>
    <col min="6671" max="6671" width="9.7109375" style="1" customWidth="1"/>
    <col min="6672" max="6672" width="11.140625" style="1" customWidth="1"/>
    <col min="6673" max="6916" width="9.140625" style="1"/>
    <col min="6917" max="6917" width="20.7109375" style="1" customWidth="1"/>
    <col min="6918" max="6918" width="13.7109375" style="1" bestFit="1" customWidth="1"/>
    <col min="6919" max="6919" width="15.140625" style="1" bestFit="1" customWidth="1"/>
    <col min="6920" max="6920" width="13.7109375" style="1" bestFit="1" customWidth="1"/>
    <col min="6921" max="6921" width="13.5703125" style="1" customWidth="1"/>
    <col min="6922" max="6922" width="14.5703125" style="1" customWidth="1"/>
    <col min="6923" max="6924" width="13.7109375" style="1" bestFit="1" customWidth="1"/>
    <col min="6925" max="6925" width="14.28515625" style="1" bestFit="1" customWidth="1"/>
    <col min="6926" max="6926" width="15" style="1" customWidth="1"/>
    <col min="6927" max="6927" width="9.7109375" style="1" customWidth="1"/>
    <col min="6928" max="6928" width="11.140625" style="1" customWidth="1"/>
    <col min="6929" max="7172" width="9.140625" style="1"/>
    <col min="7173" max="7173" width="20.7109375" style="1" customWidth="1"/>
    <col min="7174" max="7174" width="13.7109375" style="1" bestFit="1" customWidth="1"/>
    <col min="7175" max="7175" width="15.140625" style="1" bestFit="1" customWidth="1"/>
    <col min="7176" max="7176" width="13.7109375" style="1" bestFit="1" customWidth="1"/>
    <col min="7177" max="7177" width="13.5703125" style="1" customWidth="1"/>
    <col min="7178" max="7178" width="14.5703125" style="1" customWidth="1"/>
    <col min="7179" max="7180" width="13.7109375" style="1" bestFit="1" customWidth="1"/>
    <col min="7181" max="7181" width="14.28515625" style="1" bestFit="1" customWidth="1"/>
    <col min="7182" max="7182" width="15" style="1" customWidth="1"/>
    <col min="7183" max="7183" width="9.7109375" style="1" customWidth="1"/>
    <col min="7184" max="7184" width="11.140625" style="1" customWidth="1"/>
    <col min="7185" max="7428" width="9.140625" style="1"/>
    <col min="7429" max="7429" width="20.7109375" style="1" customWidth="1"/>
    <col min="7430" max="7430" width="13.7109375" style="1" bestFit="1" customWidth="1"/>
    <col min="7431" max="7431" width="15.140625" style="1" bestFit="1" customWidth="1"/>
    <col min="7432" max="7432" width="13.7109375" style="1" bestFit="1" customWidth="1"/>
    <col min="7433" max="7433" width="13.5703125" style="1" customWidth="1"/>
    <col min="7434" max="7434" width="14.5703125" style="1" customWidth="1"/>
    <col min="7435" max="7436" width="13.7109375" style="1" bestFit="1" customWidth="1"/>
    <col min="7437" max="7437" width="14.28515625" style="1" bestFit="1" customWidth="1"/>
    <col min="7438" max="7438" width="15" style="1" customWidth="1"/>
    <col min="7439" max="7439" width="9.7109375" style="1" customWidth="1"/>
    <col min="7440" max="7440" width="11.140625" style="1" customWidth="1"/>
    <col min="7441" max="7684" width="9.140625" style="1"/>
    <col min="7685" max="7685" width="20.7109375" style="1" customWidth="1"/>
    <col min="7686" max="7686" width="13.7109375" style="1" bestFit="1" customWidth="1"/>
    <col min="7687" max="7687" width="15.140625" style="1" bestFit="1" customWidth="1"/>
    <col min="7688" max="7688" width="13.7109375" style="1" bestFit="1" customWidth="1"/>
    <col min="7689" max="7689" width="13.5703125" style="1" customWidth="1"/>
    <col min="7690" max="7690" width="14.5703125" style="1" customWidth="1"/>
    <col min="7691" max="7692" width="13.7109375" style="1" bestFit="1" customWidth="1"/>
    <col min="7693" max="7693" width="14.28515625" style="1" bestFit="1" customWidth="1"/>
    <col min="7694" max="7694" width="15" style="1" customWidth="1"/>
    <col min="7695" max="7695" width="9.7109375" style="1" customWidth="1"/>
    <col min="7696" max="7696" width="11.140625" style="1" customWidth="1"/>
    <col min="7697" max="7940" width="9.140625" style="1"/>
    <col min="7941" max="7941" width="20.7109375" style="1" customWidth="1"/>
    <col min="7942" max="7942" width="13.7109375" style="1" bestFit="1" customWidth="1"/>
    <col min="7943" max="7943" width="15.140625" style="1" bestFit="1" customWidth="1"/>
    <col min="7944" max="7944" width="13.7109375" style="1" bestFit="1" customWidth="1"/>
    <col min="7945" max="7945" width="13.5703125" style="1" customWidth="1"/>
    <col min="7946" max="7946" width="14.5703125" style="1" customWidth="1"/>
    <col min="7947" max="7948" width="13.7109375" style="1" bestFit="1" customWidth="1"/>
    <col min="7949" max="7949" width="14.28515625" style="1" bestFit="1" customWidth="1"/>
    <col min="7950" max="7950" width="15" style="1" customWidth="1"/>
    <col min="7951" max="7951" width="9.7109375" style="1" customWidth="1"/>
    <col min="7952" max="7952" width="11.140625" style="1" customWidth="1"/>
    <col min="7953" max="8196" width="9.140625" style="1"/>
    <col min="8197" max="8197" width="20.7109375" style="1" customWidth="1"/>
    <col min="8198" max="8198" width="13.7109375" style="1" bestFit="1" customWidth="1"/>
    <col min="8199" max="8199" width="15.140625" style="1" bestFit="1" customWidth="1"/>
    <col min="8200" max="8200" width="13.7109375" style="1" bestFit="1" customWidth="1"/>
    <col min="8201" max="8201" width="13.5703125" style="1" customWidth="1"/>
    <col min="8202" max="8202" width="14.5703125" style="1" customWidth="1"/>
    <col min="8203" max="8204" width="13.7109375" style="1" bestFit="1" customWidth="1"/>
    <col min="8205" max="8205" width="14.28515625" style="1" bestFit="1" customWidth="1"/>
    <col min="8206" max="8206" width="15" style="1" customWidth="1"/>
    <col min="8207" max="8207" width="9.7109375" style="1" customWidth="1"/>
    <col min="8208" max="8208" width="11.140625" style="1" customWidth="1"/>
    <col min="8209" max="8452" width="9.140625" style="1"/>
    <col min="8453" max="8453" width="20.7109375" style="1" customWidth="1"/>
    <col min="8454" max="8454" width="13.7109375" style="1" bestFit="1" customWidth="1"/>
    <col min="8455" max="8455" width="15.140625" style="1" bestFit="1" customWidth="1"/>
    <col min="8456" max="8456" width="13.7109375" style="1" bestFit="1" customWidth="1"/>
    <col min="8457" max="8457" width="13.5703125" style="1" customWidth="1"/>
    <col min="8458" max="8458" width="14.5703125" style="1" customWidth="1"/>
    <col min="8459" max="8460" width="13.7109375" style="1" bestFit="1" customWidth="1"/>
    <col min="8461" max="8461" width="14.28515625" style="1" bestFit="1" customWidth="1"/>
    <col min="8462" max="8462" width="15" style="1" customWidth="1"/>
    <col min="8463" max="8463" width="9.7109375" style="1" customWidth="1"/>
    <col min="8464" max="8464" width="11.140625" style="1" customWidth="1"/>
    <col min="8465" max="8708" width="9.140625" style="1"/>
    <col min="8709" max="8709" width="20.7109375" style="1" customWidth="1"/>
    <col min="8710" max="8710" width="13.7109375" style="1" bestFit="1" customWidth="1"/>
    <col min="8711" max="8711" width="15.140625" style="1" bestFit="1" customWidth="1"/>
    <col min="8712" max="8712" width="13.7109375" style="1" bestFit="1" customWidth="1"/>
    <col min="8713" max="8713" width="13.5703125" style="1" customWidth="1"/>
    <col min="8714" max="8714" width="14.5703125" style="1" customWidth="1"/>
    <col min="8715" max="8716" width="13.7109375" style="1" bestFit="1" customWidth="1"/>
    <col min="8717" max="8717" width="14.28515625" style="1" bestFit="1" customWidth="1"/>
    <col min="8718" max="8718" width="15" style="1" customWidth="1"/>
    <col min="8719" max="8719" width="9.7109375" style="1" customWidth="1"/>
    <col min="8720" max="8720" width="11.140625" style="1" customWidth="1"/>
    <col min="8721" max="8964" width="9.140625" style="1"/>
    <col min="8965" max="8965" width="20.7109375" style="1" customWidth="1"/>
    <col min="8966" max="8966" width="13.7109375" style="1" bestFit="1" customWidth="1"/>
    <col min="8967" max="8967" width="15.140625" style="1" bestFit="1" customWidth="1"/>
    <col min="8968" max="8968" width="13.7109375" style="1" bestFit="1" customWidth="1"/>
    <col min="8969" max="8969" width="13.5703125" style="1" customWidth="1"/>
    <col min="8970" max="8970" width="14.5703125" style="1" customWidth="1"/>
    <col min="8971" max="8972" width="13.7109375" style="1" bestFit="1" customWidth="1"/>
    <col min="8973" max="8973" width="14.28515625" style="1" bestFit="1" customWidth="1"/>
    <col min="8974" max="8974" width="15" style="1" customWidth="1"/>
    <col min="8975" max="8975" width="9.7109375" style="1" customWidth="1"/>
    <col min="8976" max="8976" width="11.140625" style="1" customWidth="1"/>
    <col min="8977" max="9220" width="9.140625" style="1"/>
    <col min="9221" max="9221" width="20.7109375" style="1" customWidth="1"/>
    <col min="9222" max="9222" width="13.7109375" style="1" bestFit="1" customWidth="1"/>
    <col min="9223" max="9223" width="15.140625" style="1" bestFit="1" customWidth="1"/>
    <col min="9224" max="9224" width="13.7109375" style="1" bestFit="1" customWidth="1"/>
    <col min="9225" max="9225" width="13.5703125" style="1" customWidth="1"/>
    <col min="9226" max="9226" width="14.5703125" style="1" customWidth="1"/>
    <col min="9227" max="9228" width="13.7109375" style="1" bestFit="1" customWidth="1"/>
    <col min="9229" max="9229" width="14.28515625" style="1" bestFit="1" customWidth="1"/>
    <col min="9230" max="9230" width="15" style="1" customWidth="1"/>
    <col min="9231" max="9231" width="9.7109375" style="1" customWidth="1"/>
    <col min="9232" max="9232" width="11.140625" style="1" customWidth="1"/>
    <col min="9233" max="9476" width="9.140625" style="1"/>
    <col min="9477" max="9477" width="20.7109375" style="1" customWidth="1"/>
    <col min="9478" max="9478" width="13.7109375" style="1" bestFit="1" customWidth="1"/>
    <col min="9479" max="9479" width="15.140625" style="1" bestFit="1" customWidth="1"/>
    <col min="9480" max="9480" width="13.7109375" style="1" bestFit="1" customWidth="1"/>
    <col min="9481" max="9481" width="13.5703125" style="1" customWidth="1"/>
    <col min="9482" max="9482" width="14.5703125" style="1" customWidth="1"/>
    <col min="9483" max="9484" width="13.7109375" style="1" bestFit="1" customWidth="1"/>
    <col min="9485" max="9485" width="14.28515625" style="1" bestFit="1" customWidth="1"/>
    <col min="9486" max="9486" width="15" style="1" customWidth="1"/>
    <col min="9487" max="9487" width="9.7109375" style="1" customWidth="1"/>
    <col min="9488" max="9488" width="11.140625" style="1" customWidth="1"/>
    <col min="9489" max="9732" width="9.140625" style="1"/>
    <col min="9733" max="9733" width="20.7109375" style="1" customWidth="1"/>
    <col min="9734" max="9734" width="13.7109375" style="1" bestFit="1" customWidth="1"/>
    <col min="9735" max="9735" width="15.140625" style="1" bestFit="1" customWidth="1"/>
    <col min="9736" max="9736" width="13.7109375" style="1" bestFit="1" customWidth="1"/>
    <col min="9737" max="9737" width="13.5703125" style="1" customWidth="1"/>
    <col min="9738" max="9738" width="14.5703125" style="1" customWidth="1"/>
    <col min="9739" max="9740" width="13.7109375" style="1" bestFit="1" customWidth="1"/>
    <col min="9741" max="9741" width="14.28515625" style="1" bestFit="1" customWidth="1"/>
    <col min="9742" max="9742" width="15" style="1" customWidth="1"/>
    <col min="9743" max="9743" width="9.7109375" style="1" customWidth="1"/>
    <col min="9744" max="9744" width="11.140625" style="1" customWidth="1"/>
    <col min="9745" max="9988" width="9.140625" style="1"/>
    <col min="9989" max="9989" width="20.7109375" style="1" customWidth="1"/>
    <col min="9990" max="9990" width="13.7109375" style="1" bestFit="1" customWidth="1"/>
    <col min="9991" max="9991" width="15.140625" style="1" bestFit="1" customWidth="1"/>
    <col min="9992" max="9992" width="13.7109375" style="1" bestFit="1" customWidth="1"/>
    <col min="9993" max="9993" width="13.5703125" style="1" customWidth="1"/>
    <col min="9994" max="9994" width="14.5703125" style="1" customWidth="1"/>
    <col min="9995" max="9996" width="13.7109375" style="1" bestFit="1" customWidth="1"/>
    <col min="9997" max="9997" width="14.28515625" style="1" bestFit="1" customWidth="1"/>
    <col min="9998" max="9998" width="15" style="1" customWidth="1"/>
    <col min="9999" max="9999" width="9.7109375" style="1" customWidth="1"/>
    <col min="10000" max="10000" width="11.140625" style="1" customWidth="1"/>
    <col min="10001" max="10244" width="9.140625" style="1"/>
    <col min="10245" max="10245" width="20.7109375" style="1" customWidth="1"/>
    <col min="10246" max="10246" width="13.7109375" style="1" bestFit="1" customWidth="1"/>
    <col min="10247" max="10247" width="15.140625" style="1" bestFit="1" customWidth="1"/>
    <col min="10248" max="10248" width="13.7109375" style="1" bestFit="1" customWidth="1"/>
    <col min="10249" max="10249" width="13.5703125" style="1" customWidth="1"/>
    <col min="10250" max="10250" width="14.5703125" style="1" customWidth="1"/>
    <col min="10251" max="10252" width="13.7109375" style="1" bestFit="1" customWidth="1"/>
    <col min="10253" max="10253" width="14.28515625" style="1" bestFit="1" customWidth="1"/>
    <col min="10254" max="10254" width="15" style="1" customWidth="1"/>
    <col min="10255" max="10255" width="9.7109375" style="1" customWidth="1"/>
    <col min="10256" max="10256" width="11.140625" style="1" customWidth="1"/>
    <col min="10257" max="10500" width="9.140625" style="1"/>
    <col min="10501" max="10501" width="20.7109375" style="1" customWidth="1"/>
    <col min="10502" max="10502" width="13.7109375" style="1" bestFit="1" customWidth="1"/>
    <col min="10503" max="10503" width="15.140625" style="1" bestFit="1" customWidth="1"/>
    <col min="10504" max="10504" width="13.7109375" style="1" bestFit="1" customWidth="1"/>
    <col min="10505" max="10505" width="13.5703125" style="1" customWidth="1"/>
    <col min="10506" max="10506" width="14.5703125" style="1" customWidth="1"/>
    <col min="10507" max="10508" width="13.7109375" style="1" bestFit="1" customWidth="1"/>
    <col min="10509" max="10509" width="14.28515625" style="1" bestFit="1" customWidth="1"/>
    <col min="10510" max="10510" width="15" style="1" customWidth="1"/>
    <col min="10511" max="10511" width="9.7109375" style="1" customWidth="1"/>
    <col min="10512" max="10512" width="11.140625" style="1" customWidth="1"/>
    <col min="10513" max="10756" width="9.140625" style="1"/>
    <col min="10757" max="10757" width="20.7109375" style="1" customWidth="1"/>
    <col min="10758" max="10758" width="13.7109375" style="1" bestFit="1" customWidth="1"/>
    <col min="10759" max="10759" width="15.140625" style="1" bestFit="1" customWidth="1"/>
    <col min="10760" max="10760" width="13.7109375" style="1" bestFit="1" customWidth="1"/>
    <col min="10761" max="10761" width="13.5703125" style="1" customWidth="1"/>
    <col min="10762" max="10762" width="14.5703125" style="1" customWidth="1"/>
    <col min="10763" max="10764" width="13.7109375" style="1" bestFit="1" customWidth="1"/>
    <col min="10765" max="10765" width="14.28515625" style="1" bestFit="1" customWidth="1"/>
    <col min="10766" max="10766" width="15" style="1" customWidth="1"/>
    <col min="10767" max="10767" width="9.7109375" style="1" customWidth="1"/>
    <col min="10768" max="10768" width="11.140625" style="1" customWidth="1"/>
    <col min="10769" max="11012" width="9.140625" style="1"/>
    <col min="11013" max="11013" width="20.7109375" style="1" customWidth="1"/>
    <col min="11014" max="11014" width="13.7109375" style="1" bestFit="1" customWidth="1"/>
    <col min="11015" max="11015" width="15.140625" style="1" bestFit="1" customWidth="1"/>
    <col min="11016" max="11016" width="13.7109375" style="1" bestFit="1" customWidth="1"/>
    <col min="11017" max="11017" width="13.5703125" style="1" customWidth="1"/>
    <col min="11018" max="11018" width="14.5703125" style="1" customWidth="1"/>
    <col min="11019" max="11020" width="13.7109375" style="1" bestFit="1" customWidth="1"/>
    <col min="11021" max="11021" width="14.28515625" style="1" bestFit="1" customWidth="1"/>
    <col min="11022" max="11022" width="15" style="1" customWidth="1"/>
    <col min="11023" max="11023" width="9.7109375" style="1" customWidth="1"/>
    <col min="11024" max="11024" width="11.140625" style="1" customWidth="1"/>
    <col min="11025" max="11268" width="9.140625" style="1"/>
    <col min="11269" max="11269" width="20.7109375" style="1" customWidth="1"/>
    <col min="11270" max="11270" width="13.7109375" style="1" bestFit="1" customWidth="1"/>
    <col min="11271" max="11271" width="15.140625" style="1" bestFit="1" customWidth="1"/>
    <col min="11272" max="11272" width="13.7109375" style="1" bestFit="1" customWidth="1"/>
    <col min="11273" max="11273" width="13.5703125" style="1" customWidth="1"/>
    <col min="11274" max="11274" width="14.5703125" style="1" customWidth="1"/>
    <col min="11275" max="11276" width="13.7109375" style="1" bestFit="1" customWidth="1"/>
    <col min="11277" max="11277" width="14.28515625" style="1" bestFit="1" customWidth="1"/>
    <col min="11278" max="11278" width="15" style="1" customWidth="1"/>
    <col min="11279" max="11279" width="9.7109375" style="1" customWidth="1"/>
    <col min="11280" max="11280" width="11.140625" style="1" customWidth="1"/>
    <col min="11281" max="11524" width="9.140625" style="1"/>
    <col min="11525" max="11525" width="20.7109375" style="1" customWidth="1"/>
    <col min="11526" max="11526" width="13.7109375" style="1" bestFit="1" customWidth="1"/>
    <col min="11527" max="11527" width="15.140625" style="1" bestFit="1" customWidth="1"/>
    <col min="11528" max="11528" width="13.7109375" style="1" bestFit="1" customWidth="1"/>
    <col min="11529" max="11529" width="13.5703125" style="1" customWidth="1"/>
    <col min="11530" max="11530" width="14.5703125" style="1" customWidth="1"/>
    <col min="11531" max="11532" width="13.7109375" style="1" bestFit="1" customWidth="1"/>
    <col min="11533" max="11533" width="14.28515625" style="1" bestFit="1" customWidth="1"/>
    <col min="11534" max="11534" width="15" style="1" customWidth="1"/>
    <col min="11535" max="11535" width="9.7109375" style="1" customWidth="1"/>
    <col min="11536" max="11536" width="11.140625" style="1" customWidth="1"/>
    <col min="11537" max="11780" width="9.140625" style="1"/>
    <col min="11781" max="11781" width="20.7109375" style="1" customWidth="1"/>
    <col min="11782" max="11782" width="13.7109375" style="1" bestFit="1" customWidth="1"/>
    <col min="11783" max="11783" width="15.140625" style="1" bestFit="1" customWidth="1"/>
    <col min="11784" max="11784" width="13.7109375" style="1" bestFit="1" customWidth="1"/>
    <col min="11785" max="11785" width="13.5703125" style="1" customWidth="1"/>
    <col min="11786" max="11786" width="14.5703125" style="1" customWidth="1"/>
    <col min="11787" max="11788" width="13.7109375" style="1" bestFit="1" customWidth="1"/>
    <col min="11789" max="11789" width="14.28515625" style="1" bestFit="1" customWidth="1"/>
    <col min="11790" max="11790" width="15" style="1" customWidth="1"/>
    <col min="11791" max="11791" width="9.7109375" style="1" customWidth="1"/>
    <col min="11792" max="11792" width="11.140625" style="1" customWidth="1"/>
    <col min="11793" max="12036" width="9.140625" style="1"/>
    <col min="12037" max="12037" width="20.7109375" style="1" customWidth="1"/>
    <col min="12038" max="12038" width="13.7109375" style="1" bestFit="1" customWidth="1"/>
    <col min="12039" max="12039" width="15.140625" style="1" bestFit="1" customWidth="1"/>
    <col min="12040" max="12040" width="13.7109375" style="1" bestFit="1" customWidth="1"/>
    <col min="12041" max="12041" width="13.5703125" style="1" customWidth="1"/>
    <col min="12042" max="12042" width="14.5703125" style="1" customWidth="1"/>
    <col min="12043" max="12044" width="13.7109375" style="1" bestFit="1" customWidth="1"/>
    <col min="12045" max="12045" width="14.28515625" style="1" bestFit="1" customWidth="1"/>
    <col min="12046" max="12046" width="15" style="1" customWidth="1"/>
    <col min="12047" max="12047" width="9.7109375" style="1" customWidth="1"/>
    <col min="12048" max="12048" width="11.140625" style="1" customWidth="1"/>
    <col min="12049" max="12292" width="9.140625" style="1"/>
    <col min="12293" max="12293" width="20.7109375" style="1" customWidth="1"/>
    <col min="12294" max="12294" width="13.7109375" style="1" bestFit="1" customWidth="1"/>
    <col min="12295" max="12295" width="15.140625" style="1" bestFit="1" customWidth="1"/>
    <col min="12296" max="12296" width="13.7109375" style="1" bestFit="1" customWidth="1"/>
    <col min="12297" max="12297" width="13.5703125" style="1" customWidth="1"/>
    <col min="12298" max="12298" width="14.5703125" style="1" customWidth="1"/>
    <col min="12299" max="12300" width="13.7109375" style="1" bestFit="1" customWidth="1"/>
    <col min="12301" max="12301" width="14.28515625" style="1" bestFit="1" customWidth="1"/>
    <col min="12302" max="12302" width="15" style="1" customWidth="1"/>
    <col min="12303" max="12303" width="9.7109375" style="1" customWidth="1"/>
    <col min="12304" max="12304" width="11.140625" style="1" customWidth="1"/>
    <col min="12305" max="12548" width="9.140625" style="1"/>
    <col min="12549" max="12549" width="20.7109375" style="1" customWidth="1"/>
    <col min="12550" max="12550" width="13.7109375" style="1" bestFit="1" customWidth="1"/>
    <col min="12551" max="12551" width="15.140625" style="1" bestFit="1" customWidth="1"/>
    <col min="12552" max="12552" width="13.7109375" style="1" bestFit="1" customWidth="1"/>
    <col min="12553" max="12553" width="13.5703125" style="1" customWidth="1"/>
    <col min="12554" max="12554" width="14.5703125" style="1" customWidth="1"/>
    <col min="12555" max="12556" width="13.7109375" style="1" bestFit="1" customWidth="1"/>
    <col min="12557" max="12557" width="14.28515625" style="1" bestFit="1" customWidth="1"/>
    <col min="12558" max="12558" width="15" style="1" customWidth="1"/>
    <col min="12559" max="12559" width="9.7109375" style="1" customWidth="1"/>
    <col min="12560" max="12560" width="11.140625" style="1" customWidth="1"/>
    <col min="12561" max="12804" width="9.140625" style="1"/>
    <col min="12805" max="12805" width="20.7109375" style="1" customWidth="1"/>
    <col min="12806" max="12806" width="13.7109375" style="1" bestFit="1" customWidth="1"/>
    <col min="12807" max="12807" width="15.140625" style="1" bestFit="1" customWidth="1"/>
    <col min="12808" max="12808" width="13.7109375" style="1" bestFit="1" customWidth="1"/>
    <col min="12809" max="12809" width="13.5703125" style="1" customWidth="1"/>
    <col min="12810" max="12810" width="14.5703125" style="1" customWidth="1"/>
    <col min="12811" max="12812" width="13.7109375" style="1" bestFit="1" customWidth="1"/>
    <col min="12813" max="12813" width="14.28515625" style="1" bestFit="1" customWidth="1"/>
    <col min="12814" max="12814" width="15" style="1" customWidth="1"/>
    <col min="12815" max="12815" width="9.7109375" style="1" customWidth="1"/>
    <col min="12816" max="12816" width="11.140625" style="1" customWidth="1"/>
    <col min="12817" max="13060" width="9.140625" style="1"/>
    <col min="13061" max="13061" width="20.7109375" style="1" customWidth="1"/>
    <col min="13062" max="13062" width="13.7109375" style="1" bestFit="1" customWidth="1"/>
    <col min="13063" max="13063" width="15.140625" style="1" bestFit="1" customWidth="1"/>
    <col min="13064" max="13064" width="13.7109375" style="1" bestFit="1" customWidth="1"/>
    <col min="13065" max="13065" width="13.5703125" style="1" customWidth="1"/>
    <col min="13066" max="13066" width="14.5703125" style="1" customWidth="1"/>
    <col min="13067" max="13068" width="13.7109375" style="1" bestFit="1" customWidth="1"/>
    <col min="13069" max="13069" width="14.28515625" style="1" bestFit="1" customWidth="1"/>
    <col min="13070" max="13070" width="15" style="1" customWidth="1"/>
    <col min="13071" max="13071" width="9.7109375" style="1" customWidth="1"/>
    <col min="13072" max="13072" width="11.140625" style="1" customWidth="1"/>
    <col min="13073" max="13316" width="9.140625" style="1"/>
    <col min="13317" max="13317" width="20.7109375" style="1" customWidth="1"/>
    <col min="13318" max="13318" width="13.7109375" style="1" bestFit="1" customWidth="1"/>
    <col min="13319" max="13319" width="15.140625" style="1" bestFit="1" customWidth="1"/>
    <col min="13320" max="13320" width="13.7109375" style="1" bestFit="1" customWidth="1"/>
    <col min="13321" max="13321" width="13.5703125" style="1" customWidth="1"/>
    <col min="13322" max="13322" width="14.5703125" style="1" customWidth="1"/>
    <col min="13323" max="13324" width="13.7109375" style="1" bestFit="1" customWidth="1"/>
    <col min="13325" max="13325" width="14.28515625" style="1" bestFit="1" customWidth="1"/>
    <col min="13326" max="13326" width="15" style="1" customWidth="1"/>
    <col min="13327" max="13327" width="9.7109375" style="1" customWidth="1"/>
    <col min="13328" max="13328" width="11.140625" style="1" customWidth="1"/>
    <col min="13329" max="13572" width="9.140625" style="1"/>
    <col min="13573" max="13573" width="20.7109375" style="1" customWidth="1"/>
    <col min="13574" max="13574" width="13.7109375" style="1" bestFit="1" customWidth="1"/>
    <col min="13575" max="13575" width="15.140625" style="1" bestFit="1" customWidth="1"/>
    <col min="13576" max="13576" width="13.7109375" style="1" bestFit="1" customWidth="1"/>
    <col min="13577" max="13577" width="13.5703125" style="1" customWidth="1"/>
    <col min="13578" max="13578" width="14.5703125" style="1" customWidth="1"/>
    <col min="13579" max="13580" width="13.7109375" style="1" bestFit="1" customWidth="1"/>
    <col min="13581" max="13581" width="14.28515625" style="1" bestFit="1" customWidth="1"/>
    <col min="13582" max="13582" width="15" style="1" customWidth="1"/>
    <col min="13583" max="13583" width="9.7109375" style="1" customWidth="1"/>
    <col min="13584" max="13584" width="11.140625" style="1" customWidth="1"/>
    <col min="13585" max="13828" width="9.140625" style="1"/>
    <col min="13829" max="13829" width="20.7109375" style="1" customWidth="1"/>
    <col min="13830" max="13830" width="13.7109375" style="1" bestFit="1" customWidth="1"/>
    <col min="13831" max="13831" width="15.140625" style="1" bestFit="1" customWidth="1"/>
    <col min="13832" max="13832" width="13.7109375" style="1" bestFit="1" customWidth="1"/>
    <col min="13833" max="13833" width="13.5703125" style="1" customWidth="1"/>
    <col min="13834" max="13834" width="14.5703125" style="1" customWidth="1"/>
    <col min="13835" max="13836" width="13.7109375" style="1" bestFit="1" customWidth="1"/>
    <col min="13837" max="13837" width="14.28515625" style="1" bestFit="1" customWidth="1"/>
    <col min="13838" max="13838" width="15" style="1" customWidth="1"/>
    <col min="13839" max="13839" width="9.7109375" style="1" customWidth="1"/>
    <col min="13840" max="13840" width="11.140625" style="1" customWidth="1"/>
    <col min="13841" max="14084" width="9.140625" style="1"/>
    <col min="14085" max="14085" width="20.7109375" style="1" customWidth="1"/>
    <col min="14086" max="14086" width="13.7109375" style="1" bestFit="1" customWidth="1"/>
    <col min="14087" max="14087" width="15.140625" style="1" bestFit="1" customWidth="1"/>
    <col min="14088" max="14088" width="13.7109375" style="1" bestFit="1" customWidth="1"/>
    <col min="14089" max="14089" width="13.5703125" style="1" customWidth="1"/>
    <col min="14090" max="14090" width="14.5703125" style="1" customWidth="1"/>
    <col min="14091" max="14092" width="13.7109375" style="1" bestFit="1" customWidth="1"/>
    <col min="14093" max="14093" width="14.28515625" style="1" bestFit="1" customWidth="1"/>
    <col min="14094" max="14094" width="15" style="1" customWidth="1"/>
    <col min="14095" max="14095" width="9.7109375" style="1" customWidth="1"/>
    <col min="14096" max="14096" width="11.140625" style="1" customWidth="1"/>
    <col min="14097" max="14340" width="9.140625" style="1"/>
    <col min="14341" max="14341" width="20.7109375" style="1" customWidth="1"/>
    <col min="14342" max="14342" width="13.7109375" style="1" bestFit="1" customWidth="1"/>
    <col min="14343" max="14343" width="15.140625" style="1" bestFit="1" customWidth="1"/>
    <col min="14344" max="14344" width="13.7109375" style="1" bestFit="1" customWidth="1"/>
    <col min="14345" max="14345" width="13.5703125" style="1" customWidth="1"/>
    <col min="14346" max="14346" width="14.5703125" style="1" customWidth="1"/>
    <col min="14347" max="14348" width="13.7109375" style="1" bestFit="1" customWidth="1"/>
    <col min="14349" max="14349" width="14.28515625" style="1" bestFit="1" customWidth="1"/>
    <col min="14350" max="14350" width="15" style="1" customWidth="1"/>
    <col min="14351" max="14351" width="9.7109375" style="1" customWidth="1"/>
    <col min="14352" max="14352" width="11.140625" style="1" customWidth="1"/>
    <col min="14353" max="14596" width="9.140625" style="1"/>
    <col min="14597" max="14597" width="20.7109375" style="1" customWidth="1"/>
    <col min="14598" max="14598" width="13.7109375" style="1" bestFit="1" customWidth="1"/>
    <col min="14599" max="14599" width="15.140625" style="1" bestFit="1" customWidth="1"/>
    <col min="14600" max="14600" width="13.7109375" style="1" bestFit="1" customWidth="1"/>
    <col min="14601" max="14601" width="13.5703125" style="1" customWidth="1"/>
    <col min="14602" max="14602" width="14.5703125" style="1" customWidth="1"/>
    <col min="14603" max="14604" width="13.7109375" style="1" bestFit="1" customWidth="1"/>
    <col min="14605" max="14605" width="14.28515625" style="1" bestFit="1" customWidth="1"/>
    <col min="14606" max="14606" width="15" style="1" customWidth="1"/>
    <col min="14607" max="14607" width="9.7109375" style="1" customWidth="1"/>
    <col min="14608" max="14608" width="11.140625" style="1" customWidth="1"/>
    <col min="14609" max="14852" width="9.140625" style="1"/>
    <col min="14853" max="14853" width="20.7109375" style="1" customWidth="1"/>
    <col min="14854" max="14854" width="13.7109375" style="1" bestFit="1" customWidth="1"/>
    <col min="14855" max="14855" width="15.140625" style="1" bestFit="1" customWidth="1"/>
    <col min="14856" max="14856" width="13.7109375" style="1" bestFit="1" customWidth="1"/>
    <col min="14857" max="14857" width="13.5703125" style="1" customWidth="1"/>
    <col min="14858" max="14858" width="14.5703125" style="1" customWidth="1"/>
    <col min="14859" max="14860" width="13.7109375" style="1" bestFit="1" customWidth="1"/>
    <col min="14861" max="14861" width="14.28515625" style="1" bestFit="1" customWidth="1"/>
    <col min="14862" max="14862" width="15" style="1" customWidth="1"/>
    <col min="14863" max="14863" width="9.7109375" style="1" customWidth="1"/>
    <col min="14864" max="14864" width="11.140625" style="1" customWidth="1"/>
    <col min="14865" max="15108" width="9.140625" style="1"/>
    <col min="15109" max="15109" width="20.7109375" style="1" customWidth="1"/>
    <col min="15110" max="15110" width="13.7109375" style="1" bestFit="1" customWidth="1"/>
    <col min="15111" max="15111" width="15.140625" style="1" bestFit="1" customWidth="1"/>
    <col min="15112" max="15112" width="13.7109375" style="1" bestFit="1" customWidth="1"/>
    <col min="15113" max="15113" width="13.5703125" style="1" customWidth="1"/>
    <col min="15114" max="15114" width="14.5703125" style="1" customWidth="1"/>
    <col min="15115" max="15116" width="13.7109375" style="1" bestFit="1" customWidth="1"/>
    <col min="15117" max="15117" width="14.28515625" style="1" bestFit="1" customWidth="1"/>
    <col min="15118" max="15118" width="15" style="1" customWidth="1"/>
    <col min="15119" max="15119" width="9.7109375" style="1" customWidth="1"/>
    <col min="15120" max="15120" width="11.140625" style="1" customWidth="1"/>
    <col min="15121" max="15364" width="9.140625" style="1"/>
    <col min="15365" max="15365" width="20.7109375" style="1" customWidth="1"/>
    <col min="15366" max="15366" width="13.7109375" style="1" bestFit="1" customWidth="1"/>
    <col min="15367" max="15367" width="15.140625" style="1" bestFit="1" customWidth="1"/>
    <col min="15368" max="15368" width="13.7109375" style="1" bestFit="1" customWidth="1"/>
    <col min="15369" max="15369" width="13.5703125" style="1" customWidth="1"/>
    <col min="15370" max="15370" width="14.5703125" style="1" customWidth="1"/>
    <col min="15371" max="15372" width="13.7109375" style="1" bestFit="1" customWidth="1"/>
    <col min="15373" max="15373" width="14.28515625" style="1" bestFit="1" customWidth="1"/>
    <col min="15374" max="15374" width="15" style="1" customWidth="1"/>
    <col min="15375" max="15375" width="9.7109375" style="1" customWidth="1"/>
    <col min="15376" max="15376" width="11.140625" style="1" customWidth="1"/>
    <col min="15377" max="15620" width="9.140625" style="1"/>
    <col min="15621" max="15621" width="20.7109375" style="1" customWidth="1"/>
    <col min="15622" max="15622" width="13.7109375" style="1" bestFit="1" customWidth="1"/>
    <col min="15623" max="15623" width="15.140625" style="1" bestFit="1" customWidth="1"/>
    <col min="15624" max="15624" width="13.7109375" style="1" bestFit="1" customWidth="1"/>
    <col min="15625" max="15625" width="13.5703125" style="1" customWidth="1"/>
    <col min="15626" max="15626" width="14.5703125" style="1" customWidth="1"/>
    <col min="15627" max="15628" width="13.7109375" style="1" bestFit="1" customWidth="1"/>
    <col min="15629" max="15629" width="14.28515625" style="1" bestFit="1" customWidth="1"/>
    <col min="15630" max="15630" width="15" style="1" customWidth="1"/>
    <col min="15631" max="15631" width="9.7109375" style="1" customWidth="1"/>
    <col min="15632" max="15632" width="11.140625" style="1" customWidth="1"/>
    <col min="15633" max="15876" width="9.140625" style="1"/>
    <col min="15877" max="15877" width="20.7109375" style="1" customWidth="1"/>
    <col min="15878" max="15878" width="13.7109375" style="1" bestFit="1" customWidth="1"/>
    <col min="15879" max="15879" width="15.140625" style="1" bestFit="1" customWidth="1"/>
    <col min="15880" max="15880" width="13.7109375" style="1" bestFit="1" customWidth="1"/>
    <col min="15881" max="15881" width="13.5703125" style="1" customWidth="1"/>
    <col min="15882" max="15882" width="14.5703125" style="1" customWidth="1"/>
    <col min="15883" max="15884" width="13.7109375" style="1" bestFit="1" customWidth="1"/>
    <col min="15885" max="15885" width="14.28515625" style="1" bestFit="1" customWidth="1"/>
    <col min="15886" max="15886" width="15" style="1" customWidth="1"/>
    <col min="15887" max="15887" width="9.7109375" style="1" customWidth="1"/>
    <col min="15888" max="15888" width="11.140625" style="1" customWidth="1"/>
    <col min="15889" max="16132" width="9.140625" style="1"/>
    <col min="16133" max="16133" width="20.7109375" style="1" customWidth="1"/>
    <col min="16134" max="16134" width="13.7109375" style="1" bestFit="1" customWidth="1"/>
    <col min="16135" max="16135" width="15.140625" style="1" bestFit="1" customWidth="1"/>
    <col min="16136" max="16136" width="13.7109375" style="1" bestFit="1" customWidth="1"/>
    <col min="16137" max="16137" width="13.5703125" style="1" customWidth="1"/>
    <col min="16138" max="16138" width="14.5703125" style="1" customWidth="1"/>
    <col min="16139" max="16140" width="13.7109375" style="1" bestFit="1" customWidth="1"/>
    <col min="16141" max="16141" width="14.28515625" style="1" bestFit="1" customWidth="1"/>
    <col min="16142" max="16142" width="15" style="1" customWidth="1"/>
    <col min="16143" max="16143" width="9.7109375" style="1" customWidth="1"/>
    <col min="16144" max="16144" width="11.140625" style="1" customWidth="1"/>
    <col min="16145" max="16384" width="9.140625" style="1"/>
  </cols>
  <sheetData>
    <row r="1" spans="1:20" x14ac:dyDescent="0.25">
      <c r="A1" s="7">
        <f ca="1">NOW()</f>
        <v>44823.491639467589</v>
      </c>
      <c r="B1" s="7"/>
      <c r="C1" s="7"/>
      <c r="D1" s="7"/>
      <c r="E1" s="7"/>
      <c r="J1" s="7"/>
      <c r="K1" s="7"/>
      <c r="L1" s="7"/>
    </row>
    <row r="2" spans="1:20" x14ac:dyDescent="0.25">
      <c r="A2" s="37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0" ht="16.5" thickBot="1" x14ac:dyDescent="0.3">
      <c r="A3" s="9" t="s">
        <v>17</v>
      </c>
      <c r="B3" s="9"/>
      <c r="C3" s="9"/>
      <c r="D3" s="9"/>
      <c r="E3" s="9"/>
      <c r="F3" s="14">
        <f ca="1">A1</f>
        <v>44823.491639467589</v>
      </c>
      <c r="G3" s="10"/>
      <c r="H3" s="10"/>
      <c r="I3" s="10"/>
      <c r="J3" s="9"/>
      <c r="K3" s="9"/>
      <c r="L3" s="9"/>
      <c r="M3" s="14"/>
      <c r="N3" s="10"/>
      <c r="O3" s="10"/>
      <c r="P3" s="3"/>
      <c r="Q3" s="3"/>
    </row>
    <row r="4" spans="1:20" ht="16.5" thickBot="1" x14ac:dyDescent="0.3">
      <c r="A4" s="53"/>
      <c r="B4" s="104" t="s">
        <v>66</v>
      </c>
      <c r="C4" s="104"/>
      <c r="D4" s="104"/>
      <c r="E4" s="104"/>
      <c r="F4" s="104"/>
      <c r="G4" s="104"/>
      <c r="H4" s="105"/>
      <c r="I4" s="103" t="s">
        <v>67</v>
      </c>
      <c r="J4" s="103"/>
      <c r="K4" s="103"/>
      <c r="L4" s="103"/>
      <c r="M4" s="103"/>
      <c r="N4" s="103"/>
      <c r="O4" s="69"/>
      <c r="P4" s="3"/>
      <c r="Q4" s="3"/>
    </row>
    <row r="5" spans="1:20" ht="16.5" thickBot="1" x14ac:dyDescent="0.3">
      <c r="A5" s="53"/>
      <c r="B5" s="54"/>
      <c r="C5" s="54"/>
      <c r="D5" s="59"/>
      <c r="E5" s="59"/>
      <c r="F5" s="60"/>
      <c r="G5" s="61"/>
      <c r="H5" s="66"/>
      <c r="I5" s="102" t="s">
        <v>61</v>
      </c>
      <c r="J5" s="102"/>
      <c r="K5" s="55" t="s">
        <v>60</v>
      </c>
      <c r="L5" s="59"/>
      <c r="M5" s="60"/>
      <c r="N5" s="61"/>
      <c r="O5" s="70"/>
      <c r="P5" s="3"/>
      <c r="Q5" s="3"/>
    </row>
    <row r="6" spans="1:20" x14ac:dyDescent="0.25">
      <c r="A6" s="6"/>
      <c r="B6" s="29"/>
      <c r="C6" s="29"/>
      <c r="D6" s="62"/>
      <c r="E6" s="62"/>
      <c r="F6" s="62"/>
      <c r="G6" s="62"/>
      <c r="H6" s="67"/>
      <c r="I6" s="42"/>
      <c r="J6" s="62"/>
      <c r="K6" s="62"/>
      <c r="L6" s="64"/>
      <c r="M6" s="62"/>
      <c r="N6" s="49"/>
      <c r="O6" s="71" t="s">
        <v>0</v>
      </c>
    </row>
    <row r="7" spans="1:20" x14ac:dyDescent="0.25">
      <c r="A7" s="6"/>
      <c r="B7" s="30" t="s">
        <v>54</v>
      </c>
      <c r="C7" s="30" t="s">
        <v>55</v>
      </c>
      <c r="D7" s="49" t="s">
        <v>57</v>
      </c>
      <c r="E7" s="49" t="s">
        <v>27</v>
      </c>
      <c r="F7" s="49" t="s">
        <v>41</v>
      </c>
      <c r="G7" s="49" t="s">
        <v>44</v>
      </c>
      <c r="H7" s="67" t="s">
        <v>25</v>
      </c>
      <c r="I7" s="42" t="s">
        <v>62</v>
      </c>
      <c r="J7" s="49" t="s">
        <v>51</v>
      </c>
      <c r="K7" s="49" t="s">
        <v>44</v>
      </c>
      <c r="L7" s="64" t="s">
        <v>25</v>
      </c>
      <c r="M7" s="49" t="s">
        <v>41</v>
      </c>
      <c r="N7" s="49" t="s">
        <v>25</v>
      </c>
      <c r="O7" s="71" t="s">
        <v>3</v>
      </c>
      <c r="R7" s="1" t="s">
        <v>10</v>
      </c>
    </row>
    <row r="8" spans="1:20" x14ac:dyDescent="0.25">
      <c r="A8" s="4" t="s">
        <v>11</v>
      </c>
      <c r="B8" s="30" t="s">
        <v>53</v>
      </c>
      <c r="C8" s="30" t="s">
        <v>56</v>
      </c>
      <c r="D8" s="49" t="s">
        <v>58</v>
      </c>
      <c r="E8" s="49"/>
      <c r="F8" s="49"/>
      <c r="G8" s="49"/>
      <c r="H8" s="67" t="s">
        <v>45</v>
      </c>
      <c r="I8" s="42" t="s">
        <v>63</v>
      </c>
      <c r="J8" s="49" t="s">
        <v>38</v>
      </c>
      <c r="K8" s="49"/>
      <c r="L8" s="64" t="s">
        <v>65</v>
      </c>
      <c r="M8" s="49"/>
      <c r="N8" s="49" t="s">
        <v>45</v>
      </c>
      <c r="O8" s="71"/>
      <c r="P8" s="1" t="s">
        <v>12</v>
      </c>
      <c r="Q8" s="1" t="s">
        <v>13</v>
      </c>
      <c r="R8" s="1" t="s">
        <v>9</v>
      </c>
    </row>
    <row r="9" spans="1:20" ht="16.5" thickBot="1" x14ac:dyDescent="0.3">
      <c r="A9" s="12"/>
      <c r="B9" s="31"/>
      <c r="C9" s="31"/>
      <c r="D9" s="63"/>
      <c r="E9" s="63"/>
      <c r="F9" s="63"/>
      <c r="G9" s="63"/>
      <c r="H9" s="68"/>
      <c r="I9" s="43" t="s">
        <v>64</v>
      </c>
      <c r="J9" s="63"/>
      <c r="K9" s="63"/>
      <c r="L9" s="65" t="s">
        <v>44</v>
      </c>
      <c r="M9" s="63"/>
      <c r="N9" s="63"/>
      <c r="O9" s="72"/>
      <c r="P9" s="1" t="s">
        <v>14</v>
      </c>
      <c r="Q9" s="1" t="s">
        <v>15</v>
      </c>
      <c r="R9" s="1" t="s">
        <v>16</v>
      </c>
    </row>
    <row r="10" spans="1:20" ht="16.5" thickTop="1" x14ac:dyDescent="0.25">
      <c r="A10" s="5">
        <v>42005</v>
      </c>
      <c r="B10" s="18"/>
      <c r="C10" s="18"/>
      <c r="D10" s="47">
        <f t="shared" ref="D10:D21" si="0">B10-C10</f>
        <v>0</v>
      </c>
      <c r="E10" s="47">
        <f t="shared" ref="E10:E21" si="1">D10*0.04</f>
        <v>0</v>
      </c>
      <c r="F10" s="56">
        <f t="shared" ref="F10:F21" ca="1" si="2">IF(ISERR(P10)=1,0,IF(P10&gt;4,ROUND(E10*0.25,0),IF(P10&lt;1,0,ROUND(E10*P10/20,0))))</f>
        <v>0</v>
      </c>
      <c r="G10" s="56">
        <f t="shared" ref="G10:G21" ca="1" si="3">IF($R$23=1,0,ROUND(E10*P10*0.0125,0))</f>
        <v>0</v>
      </c>
      <c r="H10" s="56">
        <f t="shared" ref="H10:H21" ca="1" si="4">+E10+F10+G10</f>
        <v>0</v>
      </c>
      <c r="I10" s="106"/>
      <c r="J10" s="47">
        <f>IF(K5="300+",I10*1,I10*0.5)</f>
        <v>0</v>
      </c>
      <c r="K10" s="47">
        <f t="shared" ref="K10:K21" ca="1" si="5">IF($R$23=1,0,ROUND(J10*P10*0.0125,0))</f>
        <v>0</v>
      </c>
      <c r="L10" s="48">
        <f t="shared" ref="L10:L21" ca="1" si="6">J10+K10</f>
        <v>0</v>
      </c>
      <c r="M10" s="56">
        <f t="shared" ref="M10:M21" ca="1" si="7">IF(I10&lt;10,L10*0.2,ROUND(MAX(500,S12),0))</f>
        <v>0</v>
      </c>
      <c r="N10" s="56">
        <f t="shared" ref="N10:N21" ca="1" si="8">+L10+M10</f>
        <v>0</v>
      </c>
      <c r="O10" s="56">
        <f t="shared" ref="O10:O21" ca="1" si="9">H10+N10</f>
        <v>0</v>
      </c>
      <c r="P10" s="1">
        <f ca="1">IF(DAY(F3)&gt;20,(YEAR(F3)-YEAR(Q10))*12+((MONTH(F3)-MONTH(Q10))+1),(YEAR(F3)-YEAR(Q10))*12+MONTH(F3)-MONTH(Q10))</f>
        <v>91</v>
      </c>
      <c r="Q10" s="2">
        <v>42055</v>
      </c>
      <c r="R10" s="1">
        <v>0</v>
      </c>
      <c r="S10" s="45" t="s">
        <v>60</v>
      </c>
    </row>
    <row r="11" spans="1:20" x14ac:dyDescent="0.25">
      <c r="A11" s="5">
        <v>42036</v>
      </c>
      <c r="B11" s="18"/>
      <c r="C11" s="18"/>
      <c r="D11" s="47">
        <f t="shared" si="0"/>
        <v>0</v>
      </c>
      <c r="E11" s="47">
        <f t="shared" si="1"/>
        <v>0</v>
      </c>
      <c r="F11" s="56">
        <f t="shared" ca="1" si="2"/>
        <v>0</v>
      </c>
      <c r="G11" s="56">
        <f t="shared" ca="1" si="3"/>
        <v>0</v>
      </c>
      <c r="H11" s="56">
        <f t="shared" ca="1" si="4"/>
        <v>0</v>
      </c>
      <c r="I11" s="106"/>
      <c r="J11" s="47">
        <f>IF(K5="300+",I11*1,I11*0.5)</f>
        <v>0</v>
      </c>
      <c r="K11" s="47">
        <f t="shared" ca="1" si="5"/>
        <v>0</v>
      </c>
      <c r="L11" s="48">
        <f t="shared" ca="1" si="6"/>
        <v>0</v>
      </c>
      <c r="M11" s="56">
        <f t="shared" ca="1" si="7"/>
        <v>0</v>
      </c>
      <c r="N11" s="56">
        <f t="shared" ca="1" si="8"/>
        <v>0</v>
      </c>
      <c r="O11" s="56">
        <f t="shared" ca="1" si="9"/>
        <v>0</v>
      </c>
      <c r="P11" s="1">
        <f ca="1">+P10-1</f>
        <v>90</v>
      </c>
      <c r="Q11" s="2"/>
      <c r="S11" s="45" t="s">
        <v>59</v>
      </c>
      <c r="T11" s="44"/>
    </row>
    <row r="12" spans="1:20" x14ac:dyDescent="0.25">
      <c r="A12" s="5">
        <v>42064</v>
      </c>
      <c r="B12" s="18"/>
      <c r="C12" s="18"/>
      <c r="D12" s="47">
        <f t="shared" si="0"/>
        <v>0</v>
      </c>
      <c r="E12" s="47">
        <f t="shared" si="1"/>
        <v>0</v>
      </c>
      <c r="F12" s="56">
        <f t="shared" ca="1" si="2"/>
        <v>0</v>
      </c>
      <c r="G12" s="56">
        <f t="shared" ca="1" si="3"/>
        <v>0</v>
      </c>
      <c r="H12" s="56">
        <f t="shared" ca="1" si="4"/>
        <v>0</v>
      </c>
      <c r="I12" s="106"/>
      <c r="J12" s="47">
        <f>IF(K5="300+",I12*1,I12*0.5)</f>
        <v>0</v>
      </c>
      <c r="K12" s="47">
        <f t="shared" ca="1" si="5"/>
        <v>0</v>
      </c>
      <c r="L12" s="48">
        <f t="shared" ca="1" si="6"/>
        <v>0</v>
      </c>
      <c r="M12" s="56">
        <f t="shared" ca="1" si="7"/>
        <v>0</v>
      </c>
      <c r="N12" s="56">
        <f t="shared" ca="1" si="8"/>
        <v>0</v>
      </c>
      <c r="O12" s="56">
        <f t="shared" ca="1" si="9"/>
        <v>0</v>
      </c>
      <c r="P12" s="1">
        <f ca="1">+P11-1</f>
        <v>89</v>
      </c>
      <c r="Q12" s="2"/>
      <c r="R12" s="1">
        <v>0</v>
      </c>
      <c r="S12" s="46">
        <f ca="1">L10*0.2</f>
        <v>0</v>
      </c>
    </row>
    <row r="13" spans="1:20" x14ac:dyDescent="0.25">
      <c r="A13" s="5">
        <v>42095</v>
      </c>
      <c r="B13" s="18"/>
      <c r="C13" s="18"/>
      <c r="D13" s="47">
        <f t="shared" si="0"/>
        <v>0</v>
      </c>
      <c r="E13" s="47">
        <f t="shared" si="1"/>
        <v>0</v>
      </c>
      <c r="F13" s="56">
        <f t="shared" ca="1" si="2"/>
        <v>0</v>
      </c>
      <c r="G13" s="56">
        <f t="shared" ca="1" si="3"/>
        <v>0</v>
      </c>
      <c r="H13" s="56">
        <f t="shared" ca="1" si="4"/>
        <v>0</v>
      </c>
      <c r="I13" s="106"/>
      <c r="J13" s="47">
        <f>IF(K5="300+",I13*1,I13*0.5)</f>
        <v>0</v>
      </c>
      <c r="K13" s="47">
        <f t="shared" ca="1" si="5"/>
        <v>0</v>
      </c>
      <c r="L13" s="48">
        <f t="shared" ca="1" si="6"/>
        <v>0</v>
      </c>
      <c r="M13" s="56">
        <f t="shared" ca="1" si="7"/>
        <v>0</v>
      </c>
      <c r="N13" s="56">
        <f t="shared" ca="1" si="8"/>
        <v>0</v>
      </c>
      <c r="O13" s="56">
        <f t="shared" ca="1" si="9"/>
        <v>0</v>
      </c>
      <c r="P13" s="1">
        <f ca="1">+P12-1</f>
        <v>88</v>
      </c>
      <c r="Q13" s="2"/>
      <c r="R13" s="1">
        <v>0</v>
      </c>
    </row>
    <row r="14" spans="1:20" x14ac:dyDescent="0.25">
      <c r="A14" s="5">
        <v>42125</v>
      </c>
      <c r="B14" s="18"/>
      <c r="C14" s="18"/>
      <c r="D14" s="47">
        <f t="shared" si="0"/>
        <v>0</v>
      </c>
      <c r="E14" s="47">
        <f t="shared" si="1"/>
        <v>0</v>
      </c>
      <c r="F14" s="56">
        <f t="shared" ca="1" si="2"/>
        <v>0</v>
      </c>
      <c r="G14" s="56">
        <f t="shared" ca="1" si="3"/>
        <v>0</v>
      </c>
      <c r="H14" s="56">
        <f t="shared" ca="1" si="4"/>
        <v>0</v>
      </c>
      <c r="I14" s="106"/>
      <c r="J14" s="47">
        <f>IF(K5="300+",I14*1,I14*0.5)</f>
        <v>0</v>
      </c>
      <c r="K14" s="47">
        <f t="shared" ca="1" si="5"/>
        <v>0</v>
      </c>
      <c r="L14" s="48">
        <f t="shared" ca="1" si="6"/>
        <v>0</v>
      </c>
      <c r="M14" s="56">
        <f t="shared" ca="1" si="7"/>
        <v>0</v>
      </c>
      <c r="N14" s="56">
        <f t="shared" ca="1" si="8"/>
        <v>0</v>
      </c>
      <c r="O14" s="56">
        <f t="shared" ca="1" si="9"/>
        <v>0</v>
      </c>
      <c r="P14" s="1">
        <f ca="1">+P13-1</f>
        <v>87</v>
      </c>
      <c r="Q14" s="2"/>
      <c r="R14" s="1">
        <v>0</v>
      </c>
    </row>
    <row r="15" spans="1:20" x14ac:dyDescent="0.25">
      <c r="A15" s="5">
        <v>42156</v>
      </c>
      <c r="B15" s="18"/>
      <c r="C15" s="18"/>
      <c r="D15" s="47">
        <f t="shared" si="0"/>
        <v>0</v>
      </c>
      <c r="E15" s="47">
        <f t="shared" si="1"/>
        <v>0</v>
      </c>
      <c r="F15" s="56">
        <f t="shared" ca="1" si="2"/>
        <v>0</v>
      </c>
      <c r="G15" s="56">
        <f t="shared" ca="1" si="3"/>
        <v>0</v>
      </c>
      <c r="H15" s="56">
        <f t="shared" ca="1" si="4"/>
        <v>0</v>
      </c>
      <c r="I15" s="106"/>
      <c r="J15" s="47">
        <f>IF(K5="300+",I15*1,I15*0.5)</f>
        <v>0</v>
      </c>
      <c r="K15" s="47">
        <f t="shared" ca="1" si="5"/>
        <v>0</v>
      </c>
      <c r="L15" s="48">
        <f t="shared" ca="1" si="6"/>
        <v>0</v>
      </c>
      <c r="M15" s="56">
        <f t="shared" ca="1" si="7"/>
        <v>0</v>
      </c>
      <c r="N15" s="56">
        <f t="shared" ca="1" si="8"/>
        <v>0</v>
      </c>
      <c r="O15" s="56">
        <f t="shared" ca="1" si="9"/>
        <v>0</v>
      </c>
      <c r="P15" s="1">
        <f t="shared" ref="P15:P21" ca="1" si="10">+P14-1</f>
        <v>86</v>
      </c>
      <c r="Q15" s="2"/>
      <c r="R15" s="1">
        <v>0</v>
      </c>
    </row>
    <row r="16" spans="1:20" x14ac:dyDescent="0.25">
      <c r="A16" s="5">
        <v>42186</v>
      </c>
      <c r="B16" s="18"/>
      <c r="C16" s="18"/>
      <c r="D16" s="47">
        <f t="shared" si="0"/>
        <v>0</v>
      </c>
      <c r="E16" s="47">
        <f t="shared" si="1"/>
        <v>0</v>
      </c>
      <c r="F16" s="56">
        <f t="shared" ca="1" si="2"/>
        <v>0</v>
      </c>
      <c r="G16" s="56">
        <f t="shared" ca="1" si="3"/>
        <v>0</v>
      </c>
      <c r="H16" s="56">
        <f t="shared" ca="1" si="4"/>
        <v>0</v>
      </c>
      <c r="I16" s="106"/>
      <c r="J16" s="47">
        <f>IF(K5="300+",I16*1,I16*0.5)</f>
        <v>0</v>
      </c>
      <c r="K16" s="47">
        <f t="shared" ca="1" si="5"/>
        <v>0</v>
      </c>
      <c r="L16" s="48">
        <f t="shared" ca="1" si="6"/>
        <v>0</v>
      </c>
      <c r="M16" s="56">
        <f t="shared" ca="1" si="7"/>
        <v>0</v>
      </c>
      <c r="N16" s="56">
        <f t="shared" ca="1" si="8"/>
        <v>0</v>
      </c>
      <c r="O16" s="56">
        <f t="shared" ca="1" si="9"/>
        <v>0</v>
      </c>
      <c r="P16" s="1">
        <f t="shared" ca="1" si="10"/>
        <v>85</v>
      </c>
      <c r="Q16" s="2"/>
      <c r="R16" s="1">
        <v>0</v>
      </c>
    </row>
    <row r="17" spans="1:18" x14ac:dyDescent="0.25">
      <c r="A17" s="5">
        <v>42217</v>
      </c>
      <c r="B17" s="18"/>
      <c r="C17" s="18"/>
      <c r="D17" s="47">
        <f t="shared" si="0"/>
        <v>0</v>
      </c>
      <c r="E17" s="47">
        <f t="shared" si="1"/>
        <v>0</v>
      </c>
      <c r="F17" s="56">
        <f t="shared" ca="1" si="2"/>
        <v>0</v>
      </c>
      <c r="G17" s="56">
        <f t="shared" ca="1" si="3"/>
        <v>0</v>
      </c>
      <c r="H17" s="56">
        <f t="shared" ca="1" si="4"/>
        <v>0</v>
      </c>
      <c r="I17" s="106"/>
      <c r="J17" s="47">
        <f>IF(K5="300+",I17*1,I17*0.5)</f>
        <v>0</v>
      </c>
      <c r="K17" s="47">
        <f t="shared" ca="1" si="5"/>
        <v>0</v>
      </c>
      <c r="L17" s="48">
        <f t="shared" ca="1" si="6"/>
        <v>0</v>
      </c>
      <c r="M17" s="56">
        <f t="shared" ca="1" si="7"/>
        <v>0</v>
      </c>
      <c r="N17" s="56">
        <f t="shared" ca="1" si="8"/>
        <v>0</v>
      </c>
      <c r="O17" s="56">
        <f t="shared" ca="1" si="9"/>
        <v>0</v>
      </c>
      <c r="P17" s="1">
        <f t="shared" ca="1" si="10"/>
        <v>84</v>
      </c>
      <c r="Q17" s="2"/>
      <c r="R17" s="1">
        <v>0</v>
      </c>
    </row>
    <row r="18" spans="1:18" x14ac:dyDescent="0.25">
      <c r="A18" s="5">
        <v>42248</v>
      </c>
      <c r="B18" s="18"/>
      <c r="C18" s="18"/>
      <c r="D18" s="47">
        <f t="shared" si="0"/>
        <v>0</v>
      </c>
      <c r="E18" s="47">
        <f t="shared" si="1"/>
        <v>0</v>
      </c>
      <c r="F18" s="56">
        <f t="shared" ca="1" si="2"/>
        <v>0</v>
      </c>
      <c r="G18" s="56">
        <f t="shared" ca="1" si="3"/>
        <v>0</v>
      </c>
      <c r="H18" s="56">
        <f t="shared" ca="1" si="4"/>
        <v>0</v>
      </c>
      <c r="I18" s="106"/>
      <c r="J18" s="47">
        <f>IF(K5="300+",I18*1,I18*0.5)</f>
        <v>0</v>
      </c>
      <c r="K18" s="47">
        <f t="shared" ca="1" si="5"/>
        <v>0</v>
      </c>
      <c r="L18" s="48">
        <f t="shared" ca="1" si="6"/>
        <v>0</v>
      </c>
      <c r="M18" s="56">
        <f t="shared" ca="1" si="7"/>
        <v>0</v>
      </c>
      <c r="N18" s="56">
        <f t="shared" ca="1" si="8"/>
        <v>0</v>
      </c>
      <c r="O18" s="56">
        <f t="shared" ca="1" si="9"/>
        <v>0</v>
      </c>
      <c r="P18" s="1">
        <f t="shared" ca="1" si="10"/>
        <v>83</v>
      </c>
      <c r="Q18" s="2"/>
      <c r="R18" s="1">
        <v>0</v>
      </c>
    </row>
    <row r="19" spans="1:18" x14ac:dyDescent="0.25">
      <c r="A19" s="5">
        <v>42278</v>
      </c>
      <c r="B19" s="18"/>
      <c r="C19" s="18"/>
      <c r="D19" s="47">
        <f t="shared" si="0"/>
        <v>0</v>
      </c>
      <c r="E19" s="47">
        <f t="shared" si="1"/>
        <v>0</v>
      </c>
      <c r="F19" s="56">
        <f t="shared" ca="1" si="2"/>
        <v>0</v>
      </c>
      <c r="G19" s="56">
        <f t="shared" ca="1" si="3"/>
        <v>0</v>
      </c>
      <c r="H19" s="56">
        <f t="shared" ca="1" si="4"/>
        <v>0</v>
      </c>
      <c r="I19" s="106"/>
      <c r="J19" s="47">
        <f>IF(K5="300+",I19*1,I19*0.5)</f>
        <v>0</v>
      </c>
      <c r="K19" s="47">
        <f t="shared" ca="1" si="5"/>
        <v>0</v>
      </c>
      <c r="L19" s="48">
        <f t="shared" ca="1" si="6"/>
        <v>0</v>
      </c>
      <c r="M19" s="56">
        <f t="shared" ca="1" si="7"/>
        <v>0</v>
      </c>
      <c r="N19" s="56">
        <f t="shared" ca="1" si="8"/>
        <v>0</v>
      </c>
      <c r="O19" s="56">
        <f t="shared" ca="1" si="9"/>
        <v>0</v>
      </c>
      <c r="P19" s="1">
        <f t="shared" ca="1" si="10"/>
        <v>82</v>
      </c>
      <c r="Q19" s="2"/>
      <c r="R19" s="1">
        <v>0</v>
      </c>
    </row>
    <row r="20" spans="1:18" x14ac:dyDescent="0.25">
      <c r="A20" s="5">
        <v>42309</v>
      </c>
      <c r="B20" s="18"/>
      <c r="C20" s="18"/>
      <c r="D20" s="47">
        <f t="shared" si="0"/>
        <v>0</v>
      </c>
      <c r="E20" s="47">
        <f t="shared" si="1"/>
        <v>0</v>
      </c>
      <c r="F20" s="56">
        <f t="shared" ca="1" si="2"/>
        <v>0</v>
      </c>
      <c r="G20" s="56">
        <f t="shared" ca="1" si="3"/>
        <v>0</v>
      </c>
      <c r="H20" s="56">
        <f t="shared" ca="1" si="4"/>
        <v>0</v>
      </c>
      <c r="I20" s="106"/>
      <c r="J20" s="47">
        <f>IF(K5="300+",I20*1,I20*0.5)</f>
        <v>0</v>
      </c>
      <c r="K20" s="47">
        <f t="shared" ca="1" si="5"/>
        <v>0</v>
      </c>
      <c r="L20" s="48">
        <f t="shared" ca="1" si="6"/>
        <v>0</v>
      </c>
      <c r="M20" s="56">
        <f t="shared" ca="1" si="7"/>
        <v>0</v>
      </c>
      <c r="N20" s="56">
        <f t="shared" ca="1" si="8"/>
        <v>0</v>
      </c>
      <c r="O20" s="56">
        <f t="shared" ca="1" si="9"/>
        <v>0</v>
      </c>
      <c r="P20" s="1">
        <f t="shared" ca="1" si="10"/>
        <v>81</v>
      </c>
      <c r="Q20" s="2"/>
      <c r="R20" s="1">
        <v>0</v>
      </c>
    </row>
    <row r="21" spans="1:18" x14ac:dyDescent="0.25">
      <c r="A21" s="5">
        <v>42339</v>
      </c>
      <c r="B21" s="18"/>
      <c r="C21" s="18"/>
      <c r="D21" s="47">
        <f t="shared" si="0"/>
        <v>0</v>
      </c>
      <c r="E21" s="47">
        <f t="shared" si="1"/>
        <v>0</v>
      </c>
      <c r="F21" s="56">
        <f t="shared" ca="1" si="2"/>
        <v>0</v>
      </c>
      <c r="G21" s="56">
        <f t="shared" ca="1" si="3"/>
        <v>0</v>
      </c>
      <c r="H21" s="56">
        <f t="shared" ca="1" si="4"/>
        <v>0</v>
      </c>
      <c r="I21" s="106"/>
      <c r="J21" s="47">
        <f>IF(K5="300+",I21*1,I21*0.5)</f>
        <v>0</v>
      </c>
      <c r="K21" s="47">
        <f t="shared" ca="1" si="5"/>
        <v>0</v>
      </c>
      <c r="L21" s="48">
        <f t="shared" ca="1" si="6"/>
        <v>0</v>
      </c>
      <c r="M21" s="56">
        <f t="shared" ca="1" si="7"/>
        <v>0</v>
      </c>
      <c r="N21" s="56">
        <f t="shared" ca="1" si="8"/>
        <v>0</v>
      </c>
      <c r="O21" s="56">
        <f t="shared" ca="1" si="9"/>
        <v>0</v>
      </c>
      <c r="P21" s="1">
        <f t="shared" ca="1" si="10"/>
        <v>80</v>
      </c>
      <c r="Q21" s="2"/>
      <c r="R21" s="1">
        <v>0</v>
      </c>
    </row>
    <row r="22" spans="1:18" ht="16.5" thickBot="1" x14ac:dyDescent="0.3">
      <c r="A22" s="50" t="s">
        <v>18</v>
      </c>
      <c r="B22" s="51">
        <f t="shared" ref="B22:G22" si="11">SUM(B10:B21)</f>
        <v>0</v>
      </c>
      <c r="C22" s="51">
        <f t="shared" si="11"/>
        <v>0</v>
      </c>
      <c r="D22" s="51">
        <f t="shared" si="11"/>
        <v>0</v>
      </c>
      <c r="E22" s="51">
        <f t="shared" si="11"/>
        <v>0</v>
      </c>
      <c r="F22" s="52">
        <f t="shared" ca="1" si="11"/>
        <v>0</v>
      </c>
      <c r="G22" s="52">
        <f t="shared" ca="1" si="11"/>
        <v>0</v>
      </c>
      <c r="H22" s="52">
        <f ca="1">SUM(H10:H21)</f>
        <v>0</v>
      </c>
      <c r="I22" s="107"/>
      <c r="J22" s="51">
        <f t="shared" ref="J22:M22" si="12">SUM(J10:J21)</f>
        <v>0</v>
      </c>
      <c r="K22" s="51">
        <f t="shared" ca="1" si="12"/>
        <v>0</v>
      </c>
      <c r="L22" s="51">
        <f t="shared" ca="1" si="12"/>
        <v>0</v>
      </c>
      <c r="M22" s="52">
        <f t="shared" ca="1" si="12"/>
        <v>0</v>
      </c>
      <c r="N22" s="52">
        <f ca="1">SUM(N10:N21)</f>
        <v>0</v>
      </c>
      <c r="O22" s="52">
        <f t="shared" ref="O22" ca="1" si="13">SUM(O10:O21)</f>
        <v>0</v>
      </c>
      <c r="Q22" s="2"/>
    </row>
    <row r="23" spans="1:18" ht="16.5" thickTop="1" x14ac:dyDescent="0.25">
      <c r="A23" s="5">
        <v>42370</v>
      </c>
      <c r="B23" s="18"/>
      <c r="C23" s="18"/>
      <c r="D23" s="47">
        <f t="shared" ref="D23:D34" si="14">B23-C23</f>
        <v>0</v>
      </c>
      <c r="E23" s="47">
        <f t="shared" ref="E23:E34" si="15">D23*0.04</f>
        <v>0</v>
      </c>
      <c r="F23" s="56">
        <f t="shared" ref="F23:F34" ca="1" si="16">IF(ISERR(P23)=1,0,IF(P23&gt;4,ROUND(E23*0.25,0),IF(P23&lt;1,0,ROUND(E23*P23/20,0))))</f>
        <v>0</v>
      </c>
      <c r="G23" s="56">
        <f t="shared" ref="G23:G34" ca="1" si="17">IF($R$23=1,0,ROUND(E23*P23*0.0125,0))</f>
        <v>0</v>
      </c>
      <c r="H23" s="56">
        <f t="shared" ref="H23:H34" ca="1" si="18">+E23+F23+G23</f>
        <v>0</v>
      </c>
      <c r="I23" s="106"/>
      <c r="J23" s="47">
        <f>IF(K5="300+",I23*1,I23*0.5)</f>
        <v>0</v>
      </c>
      <c r="K23" s="47">
        <f t="shared" ref="K23:K34" ca="1" si="19">IF($R$23=1,0,ROUND(J23*P23*0.0125,0))</f>
        <v>0</v>
      </c>
      <c r="L23" s="48">
        <f t="shared" ref="L23:L34" ca="1" si="20">J23+K23</f>
        <v>0</v>
      </c>
      <c r="M23" s="56">
        <f t="shared" ref="M23:M34" ca="1" si="21">IF(I23&lt;10,L23*0.2,ROUND(MAX(500,S25),0))</f>
        <v>0</v>
      </c>
      <c r="N23" s="56">
        <f t="shared" ref="N23:N34" ca="1" si="22">+L23+M23</f>
        <v>0</v>
      </c>
      <c r="O23" s="56">
        <f t="shared" ref="O23:O34" ca="1" si="23">H23+N23</f>
        <v>0</v>
      </c>
      <c r="P23" s="1">
        <f ca="1">+P21-1</f>
        <v>79</v>
      </c>
      <c r="Q23" s="2"/>
      <c r="R23" s="1">
        <v>0</v>
      </c>
    </row>
    <row r="24" spans="1:18" x14ac:dyDescent="0.25">
      <c r="A24" s="5">
        <v>42401</v>
      </c>
      <c r="B24" s="18"/>
      <c r="C24" s="18"/>
      <c r="D24" s="47">
        <f t="shared" si="14"/>
        <v>0</v>
      </c>
      <c r="E24" s="47">
        <f t="shared" si="15"/>
        <v>0</v>
      </c>
      <c r="F24" s="56">
        <f t="shared" ca="1" si="16"/>
        <v>0</v>
      </c>
      <c r="G24" s="56">
        <f t="shared" ca="1" si="17"/>
        <v>0</v>
      </c>
      <c r="H24" s="56">
        <f t="shared" ca="1" si="18"/>
        <v>0</v>
      </c>
      <c r="I24" s="106"/>
      <c r="J24" s="47">
        <f>IF(K5="300+",I24*1,I24*0.5)</f>
        <v>0</v>
      </c>
      <c r="K24" s="47">
        <f t="shared" ca="1" si="19"/>
        <v>0</v>
      </c>
      <c r="L24" s="48">
        <f t="shared" ca="1" si="20"/>
        <v>0</v>
      </c>
      <c r="M24" s="56">
        <f t="shared" ca="1" si="21"/>
        <v>0</v>
      </c>
      <c r="N24" s="56">
        <f t="shared" ca="1" si="22"/>
        <v>0</v>
      </c>
      <c r="O24" s="56">
        <f t="shared" ca="1" si="23"/>
        <v>0</v>
      </c>
      <c r="P24" s="1">
        <f ca="1">+P23-1</f>
        <v>78</v>
      </c>
      <c r="Q24" s="2"/>
    </row>
    <row r="25" spans="1:18" x14ac:dyDescent="0.25">
      <c r="A25" s="5">
        <v>42430</v>
      </c>
      <c r="B25" s="18"/>
      <c r="C25" s="18"/>
      <c r="D25" s="47">
        <f t="shared" si="14"/>
        <v>0</v>
      </c>
      <c r="E25" s="47">
        <f t="shared" si="15"/>
        <v>0</v>
      </c>
      <c r="F25" s="56">
        <f t="shared" ca="1" si="16"/>
        <v>0</v>
      </c>
      <c r="G25" s="56">
        <f t="shared" ca="1" si="17"/>
        <v>0</v>
      </c>
      <c r="H25" s="56">
        <f t="shared" ca="1" si="18"/>
        <v>0</v>
      </c>
      <c r="I25" s="106"/>
      <c r="J25" s="47">
        <f>IF(K5="300+",I25*1,I25*0.5)</f>
        <v>0</v>
      </c>
      <c r="K25" s="47">
        <f t="shared" ca="1" si="19"/>
        <v>0</v>
      </c>
      <c r="L25" s="48">
        <f t="shared" ca="1" si="20"/>
        <v>0</v>
      </c>
      <c r="M25" s="56">
        <f t="shared" ca="1" si="21"/>
        <v>0</v>
      </c>
      <c r="N25" s="56">
        <f t="shared" ca="1" si="22"/>
        <v>0</v>
      </c>
      <c r="O25" s="56">
        <f t="shared" ca="1" si="23"/>
        <v>0</v>
      </c>
      <c r="P25" s="1">
        <f ca="1">+P24-1</f>
        <v>77</v>
      </c>
      <c r="Q25" s="2"/>
    </row>
    <row r="26" spans="1:18" x14ac:dyDescent="0.25">
      <c r="A26" s="5">
        <v>42461</v>
      </c>
      <c r="B26" s="18"/>
      <c r="C26" s="18"/>
      <c r="D26" s="47">
        <f t="shared" si="14"/>
        <v>0</v>
      </c>
      <c r="E26" s="47">
        <f t="shared" si="15"/>
        <v>0</v>
      </c>
      <c r="F26" s="56">
        <f t="shared" ca="1" si="16"/>
        <v>0</v>
      </c>
      <c r="G26" s="56">
        <f t="shared" ca="1" si="17"/>
        <v>0</v>
      </c>
      <c r="H26" s="56">
        <f t="shared" ca="1" si="18"/>
        <v>0</v>
      </c>
      <c r="I26" s="106"/>
      <c r="J26" s="47">
        <f>IF(K5="300+",I26*1,I26*0.5)</f>
        <v>0</v>
      </c>
      <c r="K26" s="47">
        <f t="shared" ca="1" si="19"/>
        <v>0</v>
      </c>
      <c r="L26" s="48">
        <f t="shared" ca="1" si="20"/>
        <v>0</v>
      </c>
      <c r="M26" s="56">
        <f t="shared" ca="1" si="21"/>
        <v>0</v>
      </c>
      <c r="N26" s="56">
        <f t="shared" ca="1" si="22"/>
        <v>0</v>
      </c>
      <c r="O26" s="56">
        <f t="shared" ca="1" si="23"/>
        <v>0</v>
      </c>
      <c r="P26" s="1">
        <f ca="1">+P25-1</f>
        <v>76</v>
      </c>
      <c r="Q26" s="2"/>
    </row>
    <row r="27" spans="1:18" x14ac:dyDescent="0.25">
      <c r="A27" s="5">
        <v>42491</v>
      </c>
      <c r="B27" s="18"/>
      <c r="C27" s="18"/>
      <c r="D27" s="47">
        <f t="shared" si="14"/>
        <v>0</v>
      </c>
      <c r="E27" s="47">
        <f t="shared" si="15"/>
        <v>0</v>
      </c>
      <c r="F27" s="56">
        <f t="shared" ca="1" si="16"/>
        <v>0</v>
      </c>
      <c r="G27" s="56">
        <f t="shared" ca="1" si="17"/>
        <v>0</v>
      </c>
      <c r="H27" s="56">
        <f t="shared" ca="1" si="18"/>
        <v>0</v>
      </c>
      <c r="I27" s="106"/>
      <c r="J27" s="47">
        <f>IF(K5="300+",I27*1,I27*0.5)</f>
        <v>0</v>
      </c>
      <c r="K27" s="47">
        <f t="shared" ca="1" si="19"/>
        <v>0</v>
      </c>
      <c r="L27" s="48">
        <f t="shared" ca="1" si="20"/>
        <v>0</v>
      </c>
      <c r="M27" s="56">
        <f t="shared" ca="1" si="21"/>
        <v>0</v>
      </c>
      <c r="N27" s="56">
        <f t="shared" ca="1" si="22"/>
        <v>0</v>
      </c>
      <c r="O27" s="56">
        <f t="shared" ca="1" si="23"/>
        <v>0</v>
      </c>
      <c r="P27" s="1">
        <f ca="1">+P26-1</f>
        <v>75</v>
      </c>
      <c r="Q27" s="2"/>
    </row>
    <row r="28" spans="1:18" x14ac:dyDescent="0.25">
      <c r="A28" s="5">
        <v>42522</v>
      </c>
      <c r="B28" s="18"/>
      <c r="C28" s="18"/>
      <c r="D28" s="47">
        <f t="shared" si="14"/>
        <v>0</v>
      </c>
      <c r="E28" s="47">
        <f t="shared" si="15"/>
        <v>0</v>
      </c>
      <c r="F28" s="56">
        <f t="shared" ca="1" si="16"/>
        <v>0</v>
      </c>
      <c r="G28" s="56">
        <f t="shared" ca="1" si="17"/>
        <v>0</v>
      </c>
      <c r="H28" s="56">
        <f t="shared" ca="1" si="18"/>
        <v>0</v>
      </c>
      <c r="I28" s="106"/>
      <c r="J28" s="47">
        <f>IF(K5="300+",I28*1,I28*0.5)</f>
        <v>0</v>
      </c>
      <c r="K28" s="47">
        <f t="shared" ca="1" si="19"/>
        <v>0</v>
      </c>
      <c r="L28" s="48">
        <f t="shared" ca="1" si="20"/>
        <v>0</v>
      </c>
      <c r="M28" s="56">
        <f t="shared" ca="1" si="21"/>
        <v>0</v>
      </c>
      <c r="N28" s="56">
        <f t="shared" ca="1" si="22"/>
        <v>0</v>
      </c>
      <c r="O28" s="56">
        <f t="shared" ca="1" si="23"/>
        <v>0</v>
      </c>
      <c r="P28" s="1">
        <f t="shared" ref="P28:P34" ca="1" si="24">+P27-1</f>
        <v>74</v>
      </c>
      <c r="Q28" s="2"/>
    </row>
    <row r="29" spans="1:18" x14ac:dyDescent="0.25">
      <c r="A29" s="5">
        <v>42552</v>
      </c>
      <c r="B29" s="18"/>
      <c r="C29" s="18"/>
      <c r="D29" s="47">
        <f t="shared" si="14"/>
        <v>0</v>
      </c>
      <c r="E29" s="47">
        <f t="shared" si="15"/>
        <v>0</v>
      </c>
      <c r="F29" s="56">
        <f t="shared" ca="1" si="16"/>
        <v>0</v>
      </c>
      <c r="G29" s="56">
        <f t="shared" ca="1" si="17"/>
        <v>0</v>
      </c>
      <c r="H29" s="56">
        <f t="shared" ca="1" si="18"/>
        <v>0</v>
      </c>
      <c r="I29" s="106"/>
      <c r="J29" s="47">
        <f>IF(K5="300+",I29*1,I29*0.5)</f>
        <v>0</v>
      </c>
      <c r="K29" s="47">
        <f t="shared" ca="1" si="19"/>
        <v>0</v>
      </c>
      <c r="L29" s="48">
        <f t="shared" ca="1" si="20"/>
        <v>0</v>
      </c>
      <c r="M29" s="56">
        <f t="shared" ca="1" si="21"/>
        <v>0</v>
      </c>
      <c r="N29" s="56">
        <f t="shared" ca="1" si="22"/>
        <v>0</v>
      </c>
      <c r="O29" s="56">
        <f t="shared" ca="1" si="23"/>
        <v>0</v>
      </c>
      <c r="P29" s="1">
        <f t="shared" ca="1" si="24"/>
        <v>73</v>
      </c>
      <c r="Q29" s="2"/>
    </row>
    <row r="30" spans="1:18" x14ac:dyDescent="0.25">
      <c r="A30" s="5">
        <v>42583</v>
      </c>
      <c r="B30" s="18"/>
      <c r="C30" s="18"/>
      <c r="D30" s="47">
        <f t="shared" si="14"/>
        <v>0</v>
      </c>
      <c r="E30" s="47">
        <f t="shared" si="15"/>
        <v>0</v>
      </c>
      <c r="F30" s="56">
        <f t="shared" ca="1" si="16"/>
        <v>0</v>
      </c>
      <c r="G30" s="56">
        <f t="shared" ca="1" si="17"/>
        <v>0</v>
      </c>
      <c r="H30" s="56">
        <f t="shared" ca="1" si="18"/>
        <v>0</v>
      </c>
      <c r="I30" s="106"/>
      <c r="J30" s="47">
        <f>IF(K5="300+",I30*1,I30*0.5)</f>
        <v>0</v>
      </c>
      <c r="K30" s="47">
        <f t="shared" ca="1" si="19"/>
        <v>0</v>
      </c>
      <c r="L30" s="48">
        <f t="shared" ca="1" si="20"/>
        <v>0</v>
      </c>
      <c r="M30" s="56">
        <f t="shared" ca="1" si="21"/>
        <v>0</v>
      </c>
      <c r="N30" s="56">
        <f t="shared" ca="1" si="22"/>
        <v>0</v>
      </c>
      <c r="O30" s="56">
        <f t="shared" ca="1" si="23"/>
        <v>0</v>
      </c>
      <c r="P30" s="1">
        <f t="shared" ca="1" si="24"/>
        <v>72</v>
      </c>
      <c r="Q30" s="2"/>
    </row>
    <row r="31" spans="1:18" x14ac:dyDescent="0.25">
      <c r="A31" s="5">
        <v>42614</v>
      </c>
      <c r="B31" s="18"/>
      <c r="C31" s="18"/>
      <c r="D31" s="47">
        <f t="shared" si="14"/>
        <v>0</v>
      </c>
      <c r="E31" s="47">
        <f t="shared" si="15"/>
        <v>0</v>
      </c>
      <c r="F31" s="56">
        <f t="shared" ca="1" si="16"/>
        <v>0</v>
      </c>
      <c r="G31" s="56">
        <f t="shared" ca="1" si="17"/>
        <v>0</v>
      </c>
      <c r="H31" s="56">
        <f t="shared" ca="1" si="18"/>
        <v>0</v>
      </c>
      <c r="I31" s="106"/>
      <c r="J31" s="47">
        <f>IF(K5="300+",I31*1,I31*0.5)</f>
        <v>0</v>
      </c>
      <c r="K31" s="47">
        <f t="shared" ca="1" si="19"/>
        <v>0</v>
      </c>
      <c r="L31" s="48">
        <f t="shared" ca="1" si="20"/>
        <v>0</v>
      </c>
      <c r="M31" s="56">
        <f t="shared" ca="1" si="21"/>
        <v>0</v>
      </c>
      <c r="N31" s="56">
        <f t="shared" ca="1" si="22"/>
        <v>0</v>
      </c>
      <c r="O31" s="56">
        <f t="shared" ca="1" si="23"/>
        <v>0</v>
      </c>
      <c r="P31" s="1">
        <f t="shared" ca="1" si="24"/>
        <v>71</v>
      </c>
      <c r="Q31" s="2"/>
    </row>
    <row r="32" spans="1:18" x14ac:dyDescent="0.25">
      <c r="A32" s="5">
        <v>42644</v>
      </c>
      <c r="B32" s="18"/>
      <c r="C32" s="18"/>
      <c r="D32" s="47">
        <f t="shared" si="14"/>
        <v>0</v>
      </c>
      <c r="E32" s="47">
        <f t="shared" si="15"/>
        <v>0</v>
      </c>
      <c r="F32" s="56">
        <f t="shared" ca="1" si="16"/>
        <v>0</v>
      </c>
      <c r="G32" s="56">
        <f t="shared" ca="1" si="17"/>
        <v>0</v>
      </c>
      <c r="H32" s="56">
        <f t="shared" ca="1" si="18"/>
        <v>0</v>
      </c>
      <c r="I32" s="106"/>
      <c r="J32" s="47">
        <f>IF(K5="300+",I32*1,I32*0.5)</f>
        <v>0</v>
      </c>
      <c r="K32" s="47">
        <f t="shared" ca="1" si="19"/>
        <v>0</v>
      </c>
      <c r="L32" s="48">
        <f t="shared" ca="1" si="20"/>
        <v>0</v>
      </c>
      <c r="M32" s="56">
        <f t="shared" ca="1" si="21"/>
        <v>0</v>
      </c>
      <c r="N32" s="56">
        <f t="shared" ca="1" si="22"/>
        <v>0</v>
      </c>
      <c r="O32" s="56">
        <f t="shared" ca="1" si="23"/>
        <v>0</v>
      </c>
      <c r="P32" s="1">
        <f t="shared" ca="1" si="24"/>
        <v>70</v>
      </c>
      <c r="Q32" s="2"/>
    </row>
    <row r="33" spans="1:17" x14ac:dyDescent="0.25">
      <c r="A33" s="5">
        <v>42675</v>
      </c>
      <c r="B33" s="18"/>
      <c r="C33" s="18"/>
      <c r="D33" s="47">
        <f t="shared" si="14"/>
        <v>0</v>
      </c>
      <c r="E33" s="47">
        <f t="shared" si="15"/>
        <v>0</v>
      </c>
      <c r="F33" s="56">
        <f t="shared" ca="1" si="16"/>
        <v>0</v>
      </c>
      <c r="G33" s="56">
        <f t="shared" ca="1" si="17"/>
        <v>0</v>
      </c>
      <c r="H33" s="56">
        <f t="shared" ca="1" si="18"/>
        <v>0</v>
      </c>
      <c r="I33" s="106"/>
      <c r="J33" s="47">
        <f>IF(K5="300+",I33*1,I33*0.5)</f>
        <v>0</v>
      </c>
      <c r="K33" s="47">
        <f t="shared" ca="1" si="19"/>
        <v>0</v>
      </c>
      <c r="L33" s="48">
        <f t="shared" ca="1" si="20"/>
        <v>0</v>
      </c>
      <c r="M33" s="56">
        <f t="shared" ca="1" si="21"/>
        <v>0</v>
      </c>
      <c r="N33" s="56">
        <f t="shared" ca="1" si="22"/>
        <v>0</v>
      </c>
      <c r="O33" s="56">
        <f t="shared" ca="1" si="23"/>
        <v>0</v>
      </c>
      <c r="P33" s="1">
        <f t="shared" ca="1" si="24"/>
        <v>69</v>
      </c>
      <c r="Q33" s="2"/>
    </row>
    <row r="34" spans="1:17" x14ac:dyDescent="0.25">
      <c r="A34" s="5">
        <v>42705</v>
      </c>
      <c r="B34" s="18"/>
      <c r="C34" s="18"/>
      <c r="D34" s="47">
        <f t="shared" si="14"/>
        <v>0</v>
      </c>
      <c r="E34" s="47">
        <f t="shared" si="15"/>
        <v>0</v>
      </c>
      <c r="F34" s="56">
        <f t="shared" ca="1" si="16"/>
        <v>0</v>
      </c>
      <c r="G34" s="56">
        <f t="shared" ca="1" si="17"/>
        <v>0</v>
      </c>
      <c r="H34" s="56">
        <f t="shared" ca="1" si="18"/>
        <v>0</v>
      </c>
      <c r="I34" s="106"/>
      <c r="J34" s="47">
        <f>IF(K5="300+",I34*1,I34*0.5)</f>
        <v>0</v>
      </c>
      <c r="K34" s="47">
        <f t="shared" ca="1" si="19"/>
        <v>0</v>
      </c>
      <c r="L34" s="48">
        <f t="shared" ca="1" si="20"/>
        <v>0</v>
      </c>
      <c r="M34" s="56">
        <f t="shared" ca="1" si="21"/>
        <v>0</v>
      </c>
      <c r="N34" s="56">
        <f t="shared" ca="1" si="22"/>
        <v>0</v>
      </c>
      <c r="O34" s="56">
        <f t="shared" ca="1" si="23"/>
        <v>0</v>
      </c>
      <c r="P34" s="1">
        <f t="shared" ca="1" si="24"/>
        <v>68</v>
      </c>
      <c r="Q34" s="2"/>
    </row>
    <row r="35" spans="1:17" ht="16.5" thickBot="1" x14ac:dyDescent="0.3">
      <c r="A35" s="50" t="s">
        <v>19</v>
      </c>
      <c r="B35" s="51">
        <f t="shared" ref="B35:G35" si="25">SUM(B23:B34)</f>
        <v>0</v>
      </c>
      <c r="C35" s="51">
        <f t="shared" si="25"/>
        <v>0</v>
      </c>
      <c r="D35" s="51">
        <f t="shared" si="25"/>
        <v>0</v>
      </c>
      <c r="E35" s="51">
        <f t="shared" si="25"/>
        <v>0</v>
      </c>
      <c r="F35" s="52">
        <f t="shared" ca="1" si="25"/>
        <v>0</v>
      </c>
      <c r="G35" s="52">
        <f t="shared" ca="1" si="25"/>
        <v>0</v>
      </c>
      <c r="H35" s="52">
        <f ca="1">SUM(H23:H34)</f>
        <v>0</v>
      </c>
      <c r="I35" s="107"/>
      <c r="J35" s="51">
        <f t="shared" ref="J35:M35" si="26">SUM(J23:J34)</f>
        <v>0</v>
      </c>
      <c r="K35" s="51">
        <f t="shared" ca="1" si="26"/>
        <v>0</v>
      </c>
      <c r="L35" s="51">
        <f t="shared" ca="1" si="26"/>
        <v>0</v>
      </c>
      <c r="M35" s="52">
        <f t="shared" ca="1" si="26"/>
        <v>0</v>
      </c>
      <c r="N35" s="52">
        <f ca="1">SUM(N23:N34)</f>
        <v>0</v>
      </c>
      <c r="O35" s="52">
        <f t="shared" ref="O35" ca="1" si="27">SUM(O23:O34)</f>
        <v>0</v>
      </c>
      <c r="Q35" s="2"/>
    </row>
    <row r="36" spans="1:17" ht="16.5" thickTop="1" x14ac:dyDescent="0.25">
      <c r="A36" s="5">
        <v>42736</v>
      </c>
      <c r="B36" s="18"/>
      <c r="C36" s="18"/>
      <c r="D36" s="47">
        <f t="shared" ref="D36:D47" si="28">B36-C36</f>
        <v>0</v>
      </c>
      <c r="E36" s="47">
        <f t="shared" ref="E36:E47" si="29">D36*0.04</f>
        <v>0</v>
      </c>
      <c r="F36" s="56">
        <f t="shared" ref="F36:F47" ca="1" si="30">IF(ISERR(P36)=1,0,IF(P36&gt;4,ROUND(E36*0.25,0),IF(P36&lt;1,0,ROUND(E36*P36/20,0))))</f>
        <v>0</v>
      </c>
      <c r="G36" s="56">
        <f t="shared" ref="G36:G47" ca="1" si="31">IF($R$23=1,0,ROUND(E36*P36*0.0125,0))</f>
        <v>0</v>
      </c>
      <c r="H36" s="56">
        <f t="shared" ref="H36:H47" ca="1" si="32">+E36+F36+G36</f>
        <v>0</v>
      </c>
      <c r="I36" s="106"/>
      <c r="J36" s="47">
        <f>IF(K5="300+",I36*1,I36*0.5)</f>
        <v>0</v>
      </c>
      <c r="K36" s="47">
        <f t="shared" ref="K36:K47" ca="1" si="33">IF($R$23=1,0,ROUND(J36*P36*0.0125,0))</f>
        <v>0</v>
      </c>
      <c r="L36" s="48">
        <f t="shared" ref="L36:L47" ca="1" si="34">J36+K36</f>
        <v>0</v>
      </c>
      <c r="M36" s="56">
        <f t="shared" ref="M36:M47" ca="1" si="35">IF(I36&lt;10,L36*0.2,ROUND(MAX(500,S38),0))</f>
        <v>0</v>
      </c>
      <c r="N36" s="56">
        <f t="shared" ref="N36:N47" ca="1" si="36">+L36+M36</f>
        <v>0</v>
      </c>
      <c r="O36" s="56">
        <f t="shared" ref="O36:O47" ca="1" si="37">H36+N36</f>
        <v>0</v>
      </c>
      <c r="P36" s="1">
        <f ca="1">+P34-1</f>
        <v>67</v>
      </c>
      <c r="Q36" s="2"/>
    </row>
    <row r="37" spans="1:17" x14ac:dyDescent="0.25">
      <c r="A37" s="5">
        <v>42767</v>
      </c>
      <c r="B37" s="18"/>
      <c r="C37" s="18"/>
      <c r="D37" s="47">
        <f t="shared" si="28"/>
        <v>0</v>
      </c>
      <c r="E37" s="47">
        <f t="shared" si="29"/>
        <v>0</v>
      </c>
      <c r="F37" s="56">
        <f t="shared" ca="1" si="30"/>
        <v>0</v>
      </c>
      <c r="G37" s="56">
        <f t="shared" ca="1" si="31"/>
        <v>0</v>
      </c>
      <c r="H37" s="56">
        <f t="shared" ca="1" si="32"/>
        <v>0</v>
      </c>
      <c r="I37" s="106"/>
      <c r="J37" s="47">
        <f>IF(K5="300+",I37*1,I37*0.5)</f>
        <v>0</v>
      </c>
      <c r="K37" s="47">
        <f t="shared" ca="1" si="33"/>
        <v>0</v>
      </c>
      <c r="L37" s="48">
        <f t="shared" ca="1" si="34"/>
        <v>0</v>
      </c>
      <c r="M37" s="56">
        <f t="shared" ca="1" si="35"/>
        <v>0</v>
      </c>
      <c r="N37" s="56">
        <f t="shared" ca="1" si="36"/>
        <v>0</v>
      </c>
      <c r="O37" s="56">
        <f t="shared" ca="1" si="37"/>
        <v>0</v>
      </c>
      <c r="P37" s="1">
        <f ca="1">+P36-1</f>
        <v>66</v>
      </c>
      <c r="Q37" s="2"/>
    </row>
    <row r="38" spans="1:17" x14ac:dyDescent="0.25">
      <c r="A38" s="5">
        <v>42795</v>
      </c>
      <c r="B38" s="18"/>
      <c r="C38" s="18"/>
      <c r="D38" s="47">
        <f t="shared" si="28"/>
        <v>0</v>
      </c>
      <c r="E38" s="47">
        <f t="shared" si="29"/>
        <v>0</v>
      </c>
      <c r="F38" s="56">
        <f t="shared" ca="1" si="30"/>
        <v>0</v>
      </c>
      <c r="G38" s="56">
        <f t="shared" ca="1" si="31"/>
        <v>0</v>
      </c>
      <c r="H38" s="56">
        <f t="shared" ca="1" si="32"/>
        <v>0</v>
      </c>
      <c r="I38" s="106"/>
      <c r="J38" s="47">
        <f>IF(K5="300+",I38*1,I38*0.5)</f>
        <v>0</v>
      </c>
      <c r="K38" s="47">
        <f t="shared" ca="1" si="33"/>
        <v>0</v>
      </c>
      <c r="L38" s="48">
        <f t="shared" ca="1" si="34"/>
        <v>0</v>
      </c>
      <c r="M38" s="56">
        <f t="shared" ca="1" si="35"/>
        <v>0</v>
      </c>
      <c r="N38" s="56">
        <f t="shared" ca="1" si="36"/>
        <v>0</v>
      </c>
      <c r="O38" s="56">
        <f t="shared" ca="1" si="37"/>
        <v>0</v>
      </c>
      <c r="P38" s="1">
        <f t="shared" ref="P38:P47" ca="1" si="38">+P37-1</f>
        <v>65</v>
      </c>
      <c r="Q38" s="2"/>
    </row>
    <row r="39" spans="1:17" x14ac:dyDescent="0.25">
      <c r="A39" s="5">
        <v>42826</v>
      </c>
      <c r="B39" s="18"/>
      <c r="C39" s="18"/>
      <c r="D39" s="47">
        <f t="shared" si="28"/>
        <v>0</v>
      </c>
      <c r="E39" s="47">
        <f t="shared" si="29"/>
        <v>0</v>
      </c>
      <c r="F39" s="56">
        <f t="shared" ca="1" si="30"/>
        <v>0</v>
      </c>
      <c r="G39" s="56">
        <f t="shared" ca="1" si="31"/>
        <v>0</v>
      </c>
      <c r="H39" s="56">
        <f t="shared" ca="1" si="32"/>
        <v>0</v>
      </c>
      <c r="I39" s="106"/>
      <c r="J39" s="47">
        <f>IF(K5="300+",I39*1,I39*0.5)</f>
        <v>0</v>
      </c>
      <c r="K39" s="47">
        <f t="shared" ca="1" si="33"/>
        <v>0</v>
      </c>
      <c r="L39" s="48">
        <f t="shared" ca="1" si="34"/>
        <v>0</v>
      </c>
      <c r="M39" s="56">
        <f t="shared" ca="1" si="35"/>
        <v>0</v>
      </c>
      <c r="N39" s="56">
        <f t="shared" ca="1" si="36"/>
        <v>0</v>
      </c>
      <c r="O39" s="56">
        <f t="shared" ca="1" si="37"/>
        <v>0</v>
      </c>
      <c r="P39" s="1">
        <f t="shared" ca="1" si="38"/>
        <v>64</v>
      </c>
      <c r="Q39" s="2"/>
    </row>
    <row r="40" spans="1:17" x14ac:dyDescent="0.25">
      <c r="A40" s="5">
        <v>42856</v>
      </c>
      <c r="B40" s="18"/>
      <c r="C40" s="18"/>
      <c r="D40" s="47">
        <f t="shared" si="28"/>
        <v>0</v>
      </c>
      <c r="E40" s="47">
        <f t="shared" si="29"/>
        <v>0</v>
      </c>
      <c r="F40" s="56">
        <f t="shared" ca="1" si="30"/>
        <v>0</v>
      </c>
      <c r="G40" s="56">
        <f t="shared" ca="1" si="31"/>
        <v>0</v>
      </c>
      <c r="H40" s="56">
        <f t="shared" ca="1" si="32"/>
        <v>0</v>
      </c>
      <c r="I40" s="106"/>
      <c r="J40" s="47">
        <f>IF(K5="300+",I40*1,I40*0.5)</f>
        <v>0</v>
      </c>
      <c r="K40" s="47">
        <f t="shared" ca="1" si="33"/>
        <v>0</v>
      </c>
      <c r="L40" s="48">
        <f t="shared" ca="1" si="34"/>
        <v>0</v>
      </c>
      <c r="M40" s="56">
        <f t="shared" ca="1" si="35"/>
        <v>0</v>
      </c>
      <c r="N40" s="56">
        <f t="shared" ca="1" si="36"/>
        <v>0</v>
      </c>
      <c r="O40" s="56">
        <f t="shared" ca="1" si="37"/>
        <v>0</v>
      </c>
      <c r="P40" s="1">
        <f t="shared" ca="1" si="38"/>
        <v>63</v>
      </c>
      <c r="Q40" s="2"/>
    </row>
    <row r="41" spans="1:17" x14ac:dyDescent="0.25">
      <c r="A41" s="5">
        <v>42887</v>
      </c>
      <c r="B41" s="18"/>
      <c r="C41" s="18"/>
      <c r="D41" s="47">
        <f t="shared" si="28"/>
        <v>0</v>
      </c>
      <c r="E41" s="47">
        <f t="shared" si="29"/>
        <v>0</v>
      </c>
      <c r="F41" s="56">
        <f t="shared" ca="1" si="30"/>
        <v>0</v>
      </c>
      <c r="G41" s="56">
        <f t="shared" ca="1" si="31"/>
        <v>0</v>
      </c>
      <c r="H41" s="56">
        <f t="shared" ca="1" si="32"/>
        <v>0</v>
      </c>
      <c r="I41" s="106"/>
      <c r="J41" s="47">
        <f>IF(K5="300+",I41*1,I41*0.5)</f>
        <v>0</v>
      </c>
      <c r="K41" s="47">
        <f t="shared" ca="1" si="33"/>
        <v>0</v>
      </c>
      <c r="L41" s="48">
        <f t="shared" ca="1" si="34"/>
        <v>0</v>
      </c>
      <c r="M41" s="56">
        <f t="shared" ca="1" si="35"/>
        <v>0</v>
      </c>
      <c r="N41" s="56">
        <f t="shared" ca="1" si="36"/>
        <v>0</v>
      </c>
      <c r="O41" s="56">
        <f t="shared" ca="1" si="37"/>
        <v>0</v>
      </c>
      <c r="P41" s="1">
        <f t="shared" ca="1" si="38"/>
        <v>62</v>
      </c>
      <c r="Q41" s="2"/>
    </row>
    <row r="42" spans="1:17" x14ac:dyDescent="0.25">
      <c r="A42" s="5">
        <v>42917</v>
      </c>
      <c r="B42" s="18"/>
      <c r="C42" s="18"/>
      <c r="D42" s="47">
        <f t="shared" si="28"/>
        <v>0</v>
      </c>
      <c r="E42" s="47">
        <f t="shared" si="29"/>
        <v>0</v>
      </c>
      <c r="F42" s="56">
        <f t="shared" ca="1" si="30"/>
        <v>0</v>
      </c>
      <c r="G42" s="56">
        <f t="shared" ca="1" si="31"/>
        <v>0</v>
      </c>
      <c r="H42" s="56">
        <f t="shared" ca="1" si="32"/>
        <v>0</v>
      </c>
      <c r="I42" s="106"/>
      <c r="J42" s="47">
        <f>IF(K5="300+",I42*1,I42*0.5)</f>
        <v>0</v>
      </c>
      <c r="K42" s="47">
        <f t="shared" ca="1" si="33"/>
        <v>0</v>
      </c>
      <c r="L42" s="48">
        <f t="shared" ca="1" si="34"/>
        <v>0</v>
      </c>
      <c r="M42" s="56">
        <f t="shared" ca="1" si="35"/>
        <v>0</v>
      </c>
      <c r="N42" s="56">
        <f t="shared" ca="1" si="36"/>
        <v>0</v>
      </c>
      <c r="O42" s="56">
        <f t="shared" ca="1" si="37"/>
        <v>0</v>
      </c>
      <c r="P42" s="1">
        <f t="shared" ca="1" si="38"/>
        <v>61</v>
      </c>
      <c r="Q42" s="2"/>
    </row>
    <row r="43" spans="1:17" x14ac:dyDescent="0.25">
      <c r="A43" s="5">
        <v>42948</v>
      </c>
      <c r="B43" s="18"/>
      <c r="C43" s="18"/>
      <c r="D43" s="47">
        <f t="shared" si="28"/>
        <v>0</v>
      </c>
      <c r="E43" s="47">
        <f t="shared" si="29"/>
        <v>0</v>
      </c>
      <c r="F43" s="56">
        <f t="shared" ca="1" si="30"/>
        <v>0</v>
      </c>
      <c r="G43" s="56">
        <f t="shared" ca="1" si="31"/>
        <v>0</v>
      </c>
      <c r="H43" s="56">
        <f t="shared" ca="1" si="32"/>
        <v>0</v>
      </c>
      <c r="I43" s="106"/>
      <c r="J43" s="47">
        <f>IF(K5="300+",I43*1,I43*0.5)</f>
        <v>0</v>
      </c>
      <c r="K43" s="47">
        <f t="shared" ca="1" si="33"/>
        <v>0</v>
      </c>
      <c r="L43" s="48">
        <f t="shared" ca="1" si="34"/>
        <v>0</v>
      </c>
      <c r="M43" s="56">
        <f t="shared" ca="1" si="35"/>
        <v>0</v>
      </c>
      <c r="N43" s="56">
        <f t="shared" ca="1" si="36"/>
        <v>0</v>
      </c>
      <c r="O43" s="56">
        <f t="shared" ca="1" si="37"/>
        <v>0</v>
      </c>
      <c r="P43" s="1">
        <f t="shared" ca="1" si="38"/>
        <v>60</v>
      </c>
      <c r="Q43" s="2"/>
    </row>
    <row r="44" spans="1:17" x14ac:dyDescent="0.25">
      <c r="A44" s="5">
        <v>42979</v>
      </c>
      <c r="B44" s="18"/>
      <c r="C44" s="18"/>
      <c r="D44" s="47">
        <f t="shared" si="28"/>
        <v>0</v>
      </c>
      <c r="E44" s="47">
        <f t="shared" si="29"/>
        <v>0</v>
      </c>
      <c r="F44" s="56">
        <f t="shared" ca="1" si="30"/>
        <v>0</v>
      </c>
      <c r="G44" s="56">
        <f t="shared" ca="1" si="31"/>
        <v>0</v>
      </c>
      <c r="H44" s="56">
        <f t="shared" ca="1" si="32"/>
        <v>0</v>
      </c>
      <c r="I44" s="106"/>
      <c r="J44" s="47">
        <f>IF(K5="300+",I44*1,I44*0.5)</f>
        <v>0</v>
      </c>
      <c r="K44" s="47">
        <f t="shared" ca="1" si="33"/>
        <v>0</v>
      </c>
      <c r="L44" s="48">
        <f t="shared" ca="1" si="34"/>
        <v>0</v>
      </c>
      <c r="M44" s="56">
        <f t="shared" ca="1" si="35"/>
        <v>0</v>
      </c>
      <c r="N44" s="56">
        <f t="shared" ca="1" si="36"/>
        <v>0</v>
      </c>
      <c r="O44" s="56">
        <f t="shared" ca="1" si="37"/>
        <v>0</v>
      </c>
      <c r="P44" s="1">
        <f t="shared" ca="1" si="38"/>
        <v>59</v>
      </c>
      <c r="Q44" s="2"/>
    </row>
    <row r="45" spans="1:17" x14ac:dyDescent="0.25">
      <c r="A45" s="5">
        <v>43009</v>
      </c>
      <c r="B45" s="18"/>
      <c r="C45" s="18"/>
      <c r="D45" s="47">
        <f t="shared" si="28"/>
        <v>0</v>
      </c>
      <c r="E45" s="47">
        <f t="shared" si="29"/>
        <v>0</v>
      </c>
      <c r="F45" s="56">
        <f t="shared" ca="1" si="30"/>
        <v>0</v>
      </c>
      <c r="G45" s="56">
        <f t="shared" ca="1" si="31"/>
        <v>0</v>
      </c>
      <c r="H45" s="56">
        <f t="shared" ca="1" si="32"/>
        <v>0</v>
      </c>
      <c r="I45" s="106"/>
      <c r="J45" s="47">
        <f>IF(K5="300+",I45*1,I45*0.5)</f>
        <v>0</v>
      </c>
      <c r="K45" s="47">
        <f t="shared" ca="1" si="33"/>
        <v>0</v>
      </c>
      <c r="L45" s="48">
        <f t="shared" ca="1" si="34"/>
        <v>0</v>
      </c>
      <c r="M45" s="56">
        <f t="shared" ca="1" si="35"/>
        <v>0</v>
      </c>
      <c r="N45" s="56">
        <f t="shared" ca="1" si="36"/>
        <v>0</v>
      </c>
      <c r="O45" s="56">
        <f t="shared" ca="1" si="37"/>
        <v>0</v>
      </c>
      <c r="P45" s="1">
        <f t="shared" ca="1" si="38"/>
        <v>58</v>
      </c>
      <c r="Q45" s="2"/>
    </row>
    <row r="46" spans="1:17" x14ac:dyDescent="0.25">
      <c r="A46" s="5">
        <v>43040</v>
      </c>
      <c r="B46" s="18"/>
      <c r="C46" s="18"/>
      <c r="D46" s="47">
        <f t="shared" si="28"/>
        <v>0</v>
      </c>
      <c r="E46" s="47">
        <f t="shared" si="29"/>
        <v>0</v>
      </c>
      <c r="F46" s="56">
        <f t="shared" ca="1" si="30"/>
        <v>0</v>
      </c>
      <c r="G46" s="56">
        <f t="shared" ca="1" si="31"/>
        <v>0</v>
      </c>
      <c r="H46" s="56">
        <f t="shared" ca="1" si="32"/>
        <v>0</v>
      </c>
      <c r="I46" s="106"/>
      <c r="J46" s="47">
        <f>IF(K5="300+",I46*1,I46*0.5)</f>
        <v>0</v>
      </c>
      <c r="K46" s="47">
        <f t="shared" ca="1" si="33"/>
        <v>0</v>
      </c>
      <c r="L46" s="48">
        <f t="shared" ca="1" si="34"/>
        <v>0</v>
      </c>
      <c r="M46" s="56">
        <f t="shared" ca="1" si="35"/>
        <v>0</v>
      </c>
      <c r="N46" s="56">
        <f t="shared" ca="1" si="36"/>
        <v>0</v>
      </c>
      <c r="O46" s="56">
        <f t="shared" ca="1" si="37"/>
        <v>0</v>
      </c>
      <c r="P46" s="1">
        <f t="shared" ca="1" si="38"/>
        <v>57</v>
      </c>
      <c r="Q46" s="2"/>
    </row>
    <row r="47" spans="1:17" x14ac:dyDescent="0.25">
      <c r="A47" s="5">
        <v>43070</v>
      </c>
      <c r="B47" s="18"/>
      <c r="C47" s="18"/>
      <c r="D47" s="47">
        <f t="shared" si="28"/>
        <v>0</v>
      </c>
      <c r="E47" s="47">
        <f t="shared" si="29"/>
        <v>0</v>
      </c>
      <c r="F47" s="56">
        <f t="shared" ca="1" si="30"/>
        <v>0</v>
      </c>
      <c r="G47" s="56">
        <f t="shared" ca="1" si="31"/>
        <v>0</v>
      </c>
      <c r="H47" s="56">
        <f t="shared" ca="1" si="32"/>
        <v>0</v>
      </c>
      <c r="I47" s="106"/>
      <c r="J47" s="47">
        <f>IF(K5="300+",I47*1,I47*0.5)</f>
        <v>0</v>
      </c>
      <c r="K47" s="47">
        <f t="shared" ca="1" si="33"/>
        <v>0</v>
      </c>
      <c r="L47" s="48">
        <f t="shared" ca="1" si="34"/>
        <v>0</v>
      </c>
      <c r="M47" s="56">
        <f t="shared" ca="1" si="35"/>
        <v>0</v>
      </c>
      <c r="N47" s="56">
        <f t="shared" ca="1" si="36"/>
        <v>0</v>
      </c>
      <c r="O47" s="56">
        <f t="shared" ca="1" si="37"/>
        <v>0</v>
      </c>
      <c r="P47" s="1">
        <f t="shared" ca="1" si="38"/>
        <v>56</v>
      </c>
      <c r="Q47" s="2"/>
    </row>
    <row r="48" spans="1:17" ht="16.5" thickBot="1" x14ac:dyDescent="0.3">
      <c r="A48" s="50" t="s">
        <v>21</v>
      </c>
      <c r="B48" s="51">
        <f t="shared" ref="B48:G48" si="39">SUM(B36:B47)</f>
        <v>0</v>
      </c>
      <c r="C48" s="51">
        <f t="shared" si="39"/>
        <v>0</v>
      </c>
      <c r="D48" s="51">
        <f t="shared" si="39"/>
        <v>0</v>
      </c>
      <c r="E48" s="51">
        <f t="shared" si="39"/>
        <v>0</v>
      </c>
      <c r="F48" s="52">
        <f t="shared" ca="1" si="39"/>
        <v>0</v>
      </c>
      <c r="G48" s="52">
        <f t="shared" ca="1" si="39"/>
        <v>0</v>
      </c>
      <c r="H48" s="52">
        <f ca="1">SUM(H36:H47)</f>
        <v>0</v>
      </c>
      <c r="I48" s="107"/>
      <c r="J48" s="51">
        <f t="shared" ref="J48:M48" si="40">SUM(J36:J47)</f>
        <v>0</v>
      </c>
      <c r="K48" s="51">
        <f t="shared" ca="1" si="40"/>
        <v>0</v>
      </c>
      <c r="L48" s="51">
        <f t="shared" ca="1" si="40"/>
        <v>0</v>
      </c>
      <c r="M48" s="52">
        <f t="shared" ca="1" si="40"/>
        <v>0</v>
      </c>
      <c r="N48" s="52">
        <f ca="1">SUM(N36:N47)</f>
        <v>0</v>
      </c>
      <c r="O48" s="52">
        <f t="shared" ref="O48" ca="1" si="41">SUM(O36:O47)</f>
        <v>0</v>
      </c>
      <c r="Q48" s="2"/>
    </row>
    <row r="49" spans="1:17" ht="16.5" thickTop="1" x14ac:dyDescent="0.25">
      <c r="A49" s="5">
        <v>43101</v>
      </c>
      <c r="B49" s="18"/>
      <c r="C49" s="18"/>
      <c r="D49" s="47">
        <f t="shared" ref="D49:D60" si="42">B49-C49</f>
        <v>0</v>
      </c>
      <c r="E49" s="47">
        <f t="shared" ref="E49:E60" si="43">D49*0.04</f>
        <v>0</v>
      </c>
      <c r="F49" s="56">
        <f t="shared" ref="F49:F60" ca="1" si="44">IF(ISERR(P49)=1,0,IF(P49&gt;4,ROUND(E49*0.25,0),IF(P49&lt;1,0,ROUND(E49*P49/20,0))))</f>
        <v>0</v>
      </c>
      <c r="G49" s="56">
        <f t="shared" ref="G49:G60" ca="1" si="45">IF($R$23=1,0,ROUND(E49*P49*0.0125,0))</f>
        <v>0</v>
      </c>
      <c r="H49" s="56">
        <f t="shared" ref="H49:H60" ca="1" si="46">+E49+F49+G49</f>
        <v>0</v>
      </c>
      <c r="I49" s="106"/>
      <c r="J49" s="47">
        <f>IF(K5="300+",I49*1,I49*0.5)</f>
        <v>0</v>
      </c>
      <c r="K49" s="47">
        <f t="shared" ref="K49:K60" ca="1" si="47">IF($R$23=1,0,ROUND(J49*P49*0.0125,0))</f>
        <v>0</v>
      </c>
      <c r="L49" s="48">
        <f t="shared" ref="L49:L60" ca="1" si="48">J49+K49</f>
        <v>0</v>
      </c>
      <c r="M49" s="56">
        <f t="shared" ref="M49:M60" ca="1" si="49">IF(I49&lt;10,L49*0.2,ROUND(MAX(500,S51),0))</f>
        <v>0</v>
      </c>
      <c r="N49" s="56">
        <f t="shared" ref="N49:N60" ca="1" si="50">+L49+M49</f>
        <v>0</v>
      </c>
      <c r="O49" s="56">
        <f t="shared" ref="O49:O60" ca="1" si="51">H49+N49</f>
        <v>0</v>
      </c>
      <c r="P49" s="1">
        <f ca="1">+P47-1</f>
        <v>55</v>
      </c>
      <c r="Q49" s="2"/>
    </row>
    <row r="50" spans="1:17" x14ac:dyDescent="0.25">
      <c r="A50" s="5">
        <v>43132</v>
      </c>
      <c r="B50" s="18"/>
      <c r="C50" s="18"/>
      <c r="D50" s="47">
        <f t="shared" si="42"/>
        <v>0</v>
      </c>
      <c r="E50" s="47">
        <f t="shared" si="43"/>
        <v>0</v>
      </c>
      <c r="F50" s="56">
        <f t="shared" ca="1" si="44"/>
        <v>0</v>
      </c>
      <c r="G50" s="56">
        <f t="shared" ca="1" si="45"/>
        <v>0</v>
      </c>
      <c r="H50" s="56">
        <f t="shared" ca="1" si="46"/>
        <v>0</v>
      </c>
      <c r="I50" s="106"/>
      <c r="J50" s="47">
        <f>IF(K5="300+",I50*1,I50*0.5)</f>
        <v>0</v>
      </c>
      <c r="K50" s="47">
        <f t="shared" ca="1" si="47"/>
        <v>0</v>
      </c>
      <c r="L50" s="48">
        <f t="shared" ca="1" si="48"/>
        <v>0</v>
      </c>
      <c r="M50" s="56">
        <f t="shared" ca="1" si="49"/>
        <v>0</v>
      </c>
      <c r="N50" s="56">
        <f t="shared" ca="1" si="50"/>
        <v>0</v>
      </c>
      <c r="O50" s="56">
        <f t="shared" ca="1" si="51"/>
        <v>0</v>
      </c>
      <c r="P50" s="1">
        <f ca="1">+P49-1</f>
        <v>54</v>
      </c>
      <c r="Q50" s="2"/>
    </row>
    <row r="51" spans="1:17" x14ac:dyDescent="0.25">
      <c r="A51" s="5">
        <v>43160</v>
      </c>
      <c r="B51" s="18"/>
      <c r="C51" s="18"/>
      <c r="D51" s="47">
        <f t="shared" si="42"/>
        <v>0</v>
      </c>
      <c r="E51" s="47">
        <f t="shared" si="43"/>
        <v>0</v>
      </c>
      <c r="F51" s="56">
        <f t="shared" ca="1" si="44"/>
        <v>0</v>
      </c>
      <c r="G51" s="56">
        <f t="shared" ca="1" si="45"/>
        <v>0</v>
      </c>
      <c r="H51" s="56">
        <f t="shared" ca="1" si="46"/>
        <v>0</v>
      </c>
      <c r="I51" s="106"/>
      <c r="J51" s="47">
        <f>IF(K5="300+",I51*1,I51*0.5)</f>
        <v>0</v>
      </c>
      <c r="K51" s="47">
        <f t="shared" ca="1" si="47"/>
        <v>0</v>
      </c>
      <c r="L51" s="48">
        <f t="shared" ca="1" si="48"/>
        <v>0</v>
      </c>
      <c r="M51" s="56">
        <f t="shared" ca="1" si="49"/>
        <v>0</v>
      </c>
      <c r="N51" s="56">
        <f t="shared" ca="1" si="50"/>
        <v>0</v>
      </c>
      <c r="O51" s="56">
        <f t="shared" ca="1" si="51"/>
        <v>0</v>
      </c>
      <c r="P51" s="1">
        <f t="shared" ref="P51:P60" ca="1" si="52">+P50-1</f>
        <v>53</v>
      </c>
      <c r="Q51" s="2"/>
    </row>
    <row r="52" spans="1:17" x14ac:dyDescent="0.25">
      <c r="A52" s="5">
        <v>43191</v>
      </c>
      <c r="B52" s="18"/>
      <c r="C52" s="18"/>
      <c r="D52" s="47">
        <f t="shared" si="42"/>
        <v>0</v>
      </c>
      <c r="E52" s="47">
        <f t="shared" si="43"/>
        <v>0</v>
      </c>
      <c r="F52" s="56">
        <f t="shared" ca="1" si="44"/>
        <v>0</v>
      </c>
      <c r="G52" s="56">
        <f t="shared" ca="1" si="45"/>
        <v>0</v>
      </c>
      <c r="H52" s="56">
        <f t="shared" ca="1" si="46"/>
        <v>0</v>
      </c>
      <c r="I52" s="106"/>
      <c r="J52" s="47">
        <f>IF(K5="300+",I52*1,I52*0.5)</f>
        <v>0</v>
      </c>
      <c r="K52" s="47">
        <f t="shared" ca="1" si="47"/>
        <v>0</v>
      </c>
      <c r="L52" s="48">
        <f t="shared" ca="1" si="48"/>
        <v>0</v>
      </c>
      <c r="M52" s="56">
        <f t="shared" ca="1" si="49"/>
        <v>0</v>
      </c>
      <c r="N52" s="56">
        <f t="shared" ca="1" si="50"/>
        <v>0</v>
      </c>
      <c r="O52" s="56">
        <f t="shared" ca="1" si="51"/>
        <v>0</v>
      </c>
      <c r="P52" s="1">
        <f t="shared" ca="1" si="52"/>
        <v>52</v>
      </c>
      <c r="Q52" s="2"/>
    </row>
    <row r="53" spans="1:17" x14ac:dyDescent="0.25">
      <c r="A53" s="5">
        <v>43221</v>
      </c>
      <c r="B53" s="18"/>
      <c r="C53" s="18"/>
      <c r="D53" s="47">
        <f t="shared" si="42"/>
        <v>0</v>
      </c>
      <c r="E53" s="47">
        <f t="shared" si="43"/>
        <v>0</v>
      </c>
      <c r="F53" s="56">
        <f t="shared" ca="1" si="44"/>
        <v>0</v>
      </c>
      <c r="G53" s="56">
        <f t="shared" ca="1" si="45"/>
        <v>0</v>
      </c>
      <c r="H53" s="56">
        <f t="shared" ca="1" si="46"/>
        <v>0</v>
      </c>
      <c r="I53" s="106"/>
      <c r="J53" s="47">
        <f>IF(K5="300+",I53*1,I53*0.5)</f>
        <v>0</v>
      </c>
      <c r="K53" s="47">
        <f t="shared" ca="1" si="47"/>
        <v>0</v>
      </c>
      <c r="L53" s="48">
        <f t="shared" ca="1" si="48"/>
        <v>0</v>
      </c>
      <c r="M53" s="56">
        <f t="shared" ca="1" si="49"/>
        <v>0</v>
      </c>
      <c r="N53" s="56">
        <f t="shared" ca="1" si="50"/>
        <v>0</v>
      </c>
      <c r="O53" s="56">
        <f t="shared" ca="1" si="51"/>
        <v>0</v>
      </c>
      <c r="P53" s="1">
        <f t="shared" ca="1" si="52"/>
        <v>51</v>
      </c>
      <c r="Q53" s="2"/>
    </row>
    <row r="54" spans="1:17" x14ac:dyDescent="0.25">
      <c r="A54" s="5">
        <v>43252</v>
      </c>
      <c r="B54" s="18"/>
      <c r="C54" s="18"/>
      <c r="D54" s="47">
        <f t="shared" si="42"/>
        <v>0</v>
      </c>
      <c r="E54" s="47">
        <f t="shared" si="43"/>
        <v>0</v>
      </c>
      <c r="F54" s="56">
        <f t="shared" ca="1" si="44"/>
        <v>0</v>
      </c>
      <c r="G54" s="56">
        <f t="shared" ca="1" si="45"/>
        <v>0</v>
      </c>
      <c r="H54" s="56">
        <f t="shared" ca="1" si="46"/>
        <v>0</v>
      </c>
      <c r="I54" s="106"/>
      <c r="J54" s="47">
        <f>IF(K5="300+",I54*1,I54*0.5)</f>
        <v>0</v>
      </c>
      <c r="K54" s="47">
        <f t="shared" ca="1" si="47"/>
        <v>0</v>
      </c>
      <c r="L54" s="48">
        <f t="shared" ca="1" si="48"/>
        <v>0</v>
      </c>
      <c r="M54" s="56">
        <f t="shared" ca="1" si="49"/>
        <v>0</v>
      </c>
      <c r="N54" s="56">
        <f t="shared" ca="1" si="50"/>
        <v>0</v>
      </c>
      <c r="O54" s="56">
        <f t="shared" ca="1" si="51"/>
        <v>0</v>
      </c>
      <c r="P54" s="1">
        <f t="shared" ca="1" si="52"/>
        <v>50</v>
      </c>
      <c r="Q54" s="2"/>
    </row>
    <row r="55" spans="1:17" x14ac:dyDescent="0.25">
      <c r="A55" s="5">
        <v>43282</v>
      </c>
      <c r="B55" s="18"/>
      <c r="C55" s="18"/>
      <c r="D55" s="47">
        <f t="shared" si="42"/>
        <v>0</v>
      </c>
      <c r="E55" s="47">
        <f t="shared" si="43"/>
        <v>0</v>
      </c>
      <c r="F55" s="56">
        <f t="shared" ca="1" si="44"/>
        <v>0</v>
      </c>
      <c r="G55" s="56">
        <f t="shared" ca="1" si="45"/>
        <v>0</v>
      </c>
      <c r="H55" s="56">
        <f t="shared" ca="1" si="46"/>
        <v>0</v>
      </c>
      <c r="I55" s="106"/>
      <c r="J55" s="47">
        <f>IF(K5="300+",I55*1,I55*0.5)</f>
        <v>0</v>
      </c>
      <c r="K55" s="47">
        <f t="shared" ca="1" si="47"/>
        <v>0</v>
      </c>
      <c r="L55" s="48">
        <f t="shared" ca="1" si="48"/>
        <v>0</v>
      </c>
      <c r="M55" s="56">
        <f t="shared" ca="1" si="49"/>
        <v>0</v>
      </c>
      <c r="N55" s="56">
        <f t="shared" ca="1" si="50"/>
        <v>0</v>
      </c>
      <c r="O55" s="56">
        <f t="shared" ca="1" si="51"/>
        <v>0</v>
      </c>
      <c r="P55" s="1">
        <f t="shared" ca="1" si="52"/>
        <v>49</v>
      </c>
      <c r="Q55" s="2"/>
    </row>
    <row r="56" spans="1:17" x14ac:dyDescent="0.25">
      <c r="A56" s="5">
        <v>43313</v>
      </c>
      <c r="B56" s="18"/>
      <c r="C56" s="18"/>
      <c r="D56" s="47">
        <f t="shared" si="42"/>
        <v>0</v>
      </c>
      <c r="E56" s="47">
        <f t="shared" si="43"/>
        <v>0</v>
      </c>
      <c r="F56" s="56">
        <f t="shared" ca="1" si="44"/>
        <v>0</v>
      </c>
      <c r="G56" s="56">
        <f t="shared" ca="1" si="45"/>
        <v>0</v>
      </c>
      <c r="H56" s="56">
        <f t="shared" ca="1" si="46"/>
        <v>0</v>
      </c>
      <c r="I56" s="106"/>
      <c r="J56" s="47">
        <f>IF(K5="300+",I56*1,I56*0.5)</f>
        <v>0</v>
      </c>
      <c r="K56" s="47">
        <f t="shared" ca="1" si="47"/>
        <v>0</v>
      </c>
      <c r="L56" s="48">
        <f t="shared" ca="1" si="48"/>
        <v>0</v>
      </c>
      <c r="M56" s="56">
        <f t="shared" ca="1" si="49"/>
        <v>0</v>
      </c>
      <c r="N56" s="56">
        <f t="shared" ca="1" si="50"/>
        <v>0</v>
      </c>
      <c r="O56" s="56">
        <f t="shared" ca="1" si="51"/>
        <v>0</v>
      </c>
      <c r="P56" s="1">
        <f t="shared" ca="1" si="52"/>
        <v>48</v>
      </c>
      <c r="Q56" s="2"/>
    </row>
    <row r="57" spans="1:17" x14ac:dyDescent="0.25">
      <c r="A57" s="5">
        <v>43344</v>
      </c>
      <c r="B57" s="18"/>
      <c r="C57" s="18"/>
      <c r="D57" s="47">
        <f t="shared" si="42"/>
        <v>0</v>
      </c>
      <c r="E57" s="47">
        <f t="shared" si="43"/>
        <v>0</v>
      </c>
      <c r="F57" s="56">
        <f t="shared" ca="1" si="44"/>
        <v>0</v>
      </c>
      <c r="G57" s="56">
        <f t="shared" ca="1" si="45"/>
        <v>0</v>
      </c>
      <c r="H57" s="56">
        <f t="shared" ca="1" si="46"/>
        <v>0</v>
      </c>
      <c r="I57" s="106"/>
      <c r="J57" s="47">
        <f>IF(K5="300+",I57*1,I57*0.5)</f>
        <v>0</v>
      </c>
      <c r="K57" s="47">
        <f t="shared" ca="1" si="47"/>
        <v>0</v>
      </c>
      <c r="L57" s="48">
        <f t="shared" ca="1" si="48"/>
        <v>0</v>
      </c>
      <c r="M57" s="56">
        <f t="shared" ca="1" si="49"/>
        <v>0</v>
      </c>
      <c r="N57" s="56">
        <f t="shared" ca="1" si="50"/>
        <v>0</v>
      </c>
      <c r="O57" s="56">
        <f t="shared" ca="1" si="51"/>
        <v>0</v>
      </c>
      <c r="P57" s="1">
        <f t="shared" ca="1" si="52"/>
        <v>47</v>
      </c>
      <c r="Q57" s="2"/>
    </row>
    <row r="58" spans="1:17" x14ac:dyDescent="0.25">
      <c r="A58" s="5">
        <v>43374</v>
      </c>
      <c r="B58" s="18"/>
      <c r="C58" s="18"/>
      <c r="D58" s="47">
        <f t="shared" si="42"/>
        <v>0</v>
      </c>
      <c r="E58" s="47">
        <f t="shared" si="43"/>
        <v>0</v>
      </c>
      <c r="F58" s="56">
        <f t="shared" ca="1" si="44"/>
        <v>0</v>
      </c>
      <c r="G58" s="56">
        <f t="shared" ca="1" si="45"/>
        <v>0</v>
      </c>
      <c r="H58" s="56">
        <f t="shared" ca="1" si="46"/>
        <v>0</v>
      </c>
      <c r="I58" s="106"/>
      <c r="J58" s="47">
        <f>IF(K5="300+",I58*1,I58*0.5)</f>
        <v>0</v>
      </c>
      <c r="K58" s="47">
        <f t="shared" ca="1" si="47"/>
        <v>0</v>
      </c>
      <c r="L58" s="48">
        <f t="shared" ca="1" si="48"/>
        <v>0</v>
      </c>
      <c r="M58" s="56">
        <f t="shared" ca="1" si="49"/>
        <v>0</v>
      </c>
      <c r="N58" s="56">
        <f t="shared" ca="1" si="50"/>
        <v>0</v>
      </c>
      <c r="O58" s="56">
        <f t="shared" ca="1" si="51"/>
        <v>0</v>
      </c>
      <c r="P58" s="1">
        <f t="shared" ca="1" si="52"/>
        <v>46</v>
      </c>
      <c r="Q58" s="2"/>
    </row>
    <row r="59" spans="1:17" x14ac:dyDescent="0.25">
      <c r="A59" s="5">
        <v>43405</v>
      </c>
      <c r="B59" s="18"/>
      <c r="C59" s="18"/>
      <c r="D59" s="47">
        <f t="shared" si="42"/>
        <v>0</v>
      </c>
      <c r="E59" s="47">
        <f t="shared" si="43"/>
        <v>0</v>
      </c>
      <c r="F59" s="56">
        <f t="shared" ca="1" si="44"/>
        <v>0</v>
      </c>
      <c r="G59" s="56">
        <f t="shared" ca="1" si="45"/>
        <v>0</v>
      </c>
      <c r="H59" s="56">
        <f t="shared" ca="1" si="46"/>
        <v>0</v>
      </c>
      <c r="I59" s="106"/>
      <c r="J59" s="47">
        <f>IF(K5="300+",I59*1,I59*0.5)</f>
        <v>0</v>
      </c>
      <c r="K59" s="47">
        <f t="shared" ca="1" si="47"/>
        <v>0</v>
      </c>
      <c r="L59" s="48">
        <f t="shared" ca="1" si="48"/>
        <v>0</v>
      </c>
      <c r="M59" s="56">
        <f t="shared" ca="1" si="49"/>
        <v>0</v>
      </c>
      <c r="N59" s="56">
        <f t="shared" ca="1" si="50"/>
        <v>0</v>
      </c>
      <c r="O59" s="56">
        <f t="shared" ca="1" si="51"/>
        <v>0</v>
      </c>
      <c r="P59" s="1">
        <f t="shared" ca="1" si="52"/>
        <v>45</v>
      </c>
      <c r="Q59" s="2"/>
    </row>
    <row r="60" spans="1:17" x14ac:dyDescent="0.25">
      <c r="A60" s="5">
        <v>43435</v>
      </c>
      <c r="B60" s="18"/>
      <c r="C60" s="18"/>
      <c r="D60" s="47">
        <f t="shared" si="42"/>
        <v>0</v>
      </c>
      <c r="E60" s="47">
        <f t="shared" si="43"/>
        <v>0</v>
      </c>
      <c r="F60" s="56">
        <f t="shared" ca="1" si="44"/>
        <v>0</v>
      </c>
      <c r="G60" s="56">
        <f t="shared" ca="1" si="45"/>
        <v>0</v>
      </c>
      <c r="H60" s="56">
        <f t="shared" ca="1" si="46"/>
        <v>0</v>
      </c>
      <c r="I60" s="106"/>
      <c r="J60" s="47">
        <f>IF(K5="300+",I60*1,I60*0.5)</f>
        <v>0</v>
      </c>
      <c r="K60" s="47">
        <f t="shared" ca="1" si="47"/>
        <v>0</v>
      </c>
      <c r="L60" s="48">
        <f t="shared" ca="1" si="48"/>
        <v>0</v>
      </c>
      <c r="M60" s="56">
        <f t="shared" ca="1" si="49"/>
        <v>0</v>
      </c>
      <c r="N60" s="56">
        <f t="shared" ca="1" si="50"/>
        <v>0</v>
      </c>
      <c r="O60" s="56">
        <f t="shared" ca="1" si="51"/>
        <v>0</v>
      </c>
      <c r="P60" s="1">
        <f t="shared" ca="1" si="52"/>
        <v>44</v>
      </c>
      <c r="Q60" s="2"/>
    </row>
    <row r="61" spans="1:17" ht="16.5" thickBot="1" x14ac:dyDescent="0.3">
      <c r="A61" s="50" t="s">
        <v>20</v>
      </c>
      <c r="B61" s="51">
        <f t="shared" ref="B61:G61" si="53">SUM(B49:B60)</f>
        <v>0</v>
      </c>
      <c r="C61" s="51">
        <f t="shared" si="53"/>
        <v>0</v>
      </c>
      <c r="D61" s="51">
        <f t="shared" si="53"/>
        <v>0</v>
      </c>
      <c r="E61" s="51">
        <f t="shared" si="53"/>
        <v>0</v>
      </c>
      <c r="F61" s="52">
        <f t="shared" ca="1" si="53"/>
        <v>0</v>
      </c>
      <c r="G61" s="52">
        <f t="shared" ca="1" si="53"/>
        <v>0</v>
      </c>
      <c r="H61" s="52">
        <f ca="1">SUM(H49:H60)</f>
        <v>0</v>
      </c>
      <c r="I61" s="107"/>
      <c r="J61" s="51">
        <f t="shared" ref="J61:M61" si="54">SUM(J49:J60)</f>
        <v>0</v>
      </c>
      <c r="K61" s="51">
        <f t="shared" ca="1" si="54"/>
        <v>0</v>
      </c>
      <c r="L61" s="51">
        <f t="shared" ca="1" si="54"/>
        <v>0</v>
      </c>
      <c r="M61" s="52">
        <f t="shared" ca="1" si="54"/>
        <v>0</v>
      </c>
      <c r="N61" s="52">
        <f ca="1">SUM(N49:N60)</f>
        <v>0</v>
      </c>
      <c r="O61" s="52">
        <f t="shared" ref="O61" ca="1" si="55">SUM(O49:O60)</f>
        <v>0</v>
      </c>
      <c r="Q61" s="2"/>
    </row>
    <row r="62" spans="1:17" ht="16.5" thickTop="1" x14ac:dyDescent="0.25">
      <c r="A62" s="5">
        <v>43466</v>
      </c>
      <c r="B62" s="17"/>
      <c r="C62" s="17"/>
      <c r="D62" s="47">
        <f t="shared" ref="D62:D73" si="56">B62-C62</f>
        <v>0</v>
      </c>
      <c r="E62" s="47">
        <f t="shared" ref="E62:E67" si="57">D62*0.04</f>
        <v>0</v>
      </c>
      <c r="F62" s="56">
        <f t="shared" ref="F62:F73" ca="1" si="58">IF(ISERR(P62)=1,0,IF(P62&gt;4,ROUND(E62*0.25,0),IF(P62&lt;1,0,ROUND(E62*P62/20,0))))</f>
        <v>0</v>
      </c>
      <c r="G62" s="56">
        <f t="shared" ref="G62:G73" ca="1" si="59">IF($R$23=1,0,ROUND(E62*P62*0.0125,0))</f>
        <v>0</v>
      </c>
      <c r="H62" s="56">
        <f t="shared" ref="H62:H73" ca="1" si="60">+E62+F62+G62</f>
        <v>0</v>
      </c>
      <c r="I62" s="106"/>
      <c r="J62" s="47">
        <f>IF(K5="300+",I62*1,I62*0.5)</f>
        <v>0</v>
      </c>
      <c r="K62" s="47">
        <f t="shared" ref="K62:K73" ca="1" si="61">IF($R$23=1,0,ROUND(J62*P62*0.0125,0))</f>
        <v>0</v>
      </c>
      <c r="L62" s="48">
        <f t="shared" ref="L62:L73" ca="1" si="62">J62+K62</f>
        <v>0</v>
      </c>
      <c r="M62" s="56">
        <f t="shared" ref="M62:M72" ca="1" si="63">IF(I62&lt;10,L62*0.2,ROUND(MAX(500,S64),0))</f>
        <v>0</v>
      </c>
      <c r="N62" s="56">
        <f t="shared" ref="N62:N73" ca="1" si="64">+L62+M62</f>
        <v>0</v>
      </c>
      <c r="O62" s="56">
        <f t="shared" ref="O62:O73" ca="1" si="65">H62+N62</f>
        <v>0</v>
      </c>
      <c r="P62" s="1">
        <f ca="1">P60-1</f>
        <v>43</v>
      </c>
      <c r="Q62" s="2"/>
    </row>
    <row r="63" spans="1:17" x14ac:dyDescent="0.25">
      <c r="A63" s="5">
        <v>43497</v>
      </c>
      <c r="B63" s="17"/>
      <c r="C63" s="17"/>
      <c r="D63" s="47">
        <f t="shared" si="56"/>
        <v>0</v>
      </c>
      <c r="E63" s="47">
        <f t="shared" si="57"/>
        <v>0</v>
      </c>
      <c r="F63" s="56">
        <f t="shared" ca="1" si="58"/>
        <v>0</v>
      </c>
      <c r="G63" s="56">
        <f t="shared" ca="1" si="59"/>
        <v>0</v>
      </c>
      <c r="H63" s="56">
        <f t="shared" ca="1" si="60"/>
        <v>0</v>
      </c>
      <c r="I63" s="106"/>
      <c r="J63" s="47">
        <f>IF(K5="300+",I63*1,I63*0.5)</f>
        <v>0</v>
      </c>
      <c r="K63" s="47">
        <f t="shared" ca="1" si="61"/>
        <v>0</v>
      </c>
      <c r="L63" s="48">
        <f t="shared" ca="1" si="62"/>
        <v>0</v>
      </c>
      <c r="M63" s="56">
        <f t="shared" ca="1" si="63"/>
        <v>0</v>
      </c>
      <c r="N63" s="56">
        <f t="shared" ca="1" si="64"/>
        <v>0</v>
      </c>
      <c r="O63" s="56">
        <f t="shared" ca="1" si="65"/>
        <v>0</v>
      </c>
      <c r="P63" s="1">
        <f ca="1">P62-1</f>
        <v>42</v>
      </c>
      <c r="Q63" s="2"/>
    </row>
    <row r="64" spans="1:17" x14ac:dyDescent="0.25">
      <c r="A64" s="5">
        <v>43525</v>
      </c>
      <c r="B64" s="17"/>
      <c r="C64" s="17"/>
      <c r="D64" s="47">
        <f t="shared" si="56"/>
        <v>0</v>
      </c>
      <c r="E64" s="47">
        <f t="shared" si="57"/>
        <v>0</v>
      </c>
      <c r="F64" s="56">
        <f t="shared" ca="1" si="58"/>
        <v>0</v>
      </c>
      <c r="G64" s="56">
        <f t="shared" ca="1" si="59"/>
        <v>0</v>
      </c>
      <c r="H64" s="56">
        <f t="shared" ca="1" si="60"/>
        <v>0</v>
      </c>
      <c r="I64" s="106"/>
      <c r="J64" s="47">
        <f>IF(K5="300+",I64*1,I64*0.5)</f>
        <v>0</v>
      </c>
      <c r="K64" s="47">
        <f t="shared" ca="1" si="61"/>
        <v>0</v>
      </c>
      <c r="L64" s="48">
        <f t="shared" ca="1" si="62"/>
        <v>0</v>
      </c>
      <c r="M64" s="56">
        <f t="shared" ca="1" si="63"/>
        <v>0</v>
      </c>
      <c r="N64" s="56">
        <f t="shared" ca="1" si="64"/>
        <v>0</v>
      </c>
      <c r="O64" s="56">
        <f t="shared" ca="1" si="65"/>
        <v>0</v>
      </c>
      <c r="P64" s="1">
        <f t="shared" ref="P64:P73" ca="1" si="66">P63-1</f>
        <v>41</v>
      </c>
      <c r="Q64" s="2"/>
    </row>
    <row r="65" spans="1:17" x14ac:dyDescent="0.25">
      <c r="A65" s="5">
        <v>43556</v>
      </c>
      <c r="B65" s="17"/>
      <c r="C65" s="17"/>
      <c r="D65" s="47">
        <f t="shared" si="56"/>
        <v>0</v>
      </c>
      <c r="E65" s="47">
        <f t="shared" si="57"/>
        <v>0</v>
      </c>
      <c r="F65" s="56">
        <f t="shared" ca="1" si="58"/>
        <v>0</v>
      </c>
      <c r="G65" s="56">
        <f t="shared" ca="1" si="59"/>
        <v>0</v>
      </c>
      <c r="H65" s="56">
        <f t="shared" ca="1" si="60"/>
        <v>0</v>
      </c>
      <c r="I65" s="106"/>
      <c r="J65" s="47">
        <f>IF(K5="300+",I65*1,I65*0.5)</f>
        <v>0</v>
      </c>
      <c r="K65" s="47">
        <f t="shared" ca="1" si="61"/>
        <v>0</v>
      </c>
      <c r="L65" s="48">
        <f t="shared" ca="1" si="62"/>
        <v>0</v>
      </c>
      <c r="M65" s="56">
        <f t="shared" ca="1" si="63"/>
        <v>0</v>
      </c>
      <c r="N65" s="56">
        <f t="shared" ca="1" si="64"/>
        <v>0</v>
      </c>
      <c r="O65" s="56">
        <f t="shared" ca="1" si="65"/>
        <v>0</v>
      </c>
      <c r="P65" s="1">
        <f t="shared" ca="1" si="66"/>
        <v>40</v>
      </c>
      <c r="Q65" s="2"/>
    </row>
    <row r="66" spans="1:17" x14ac:dyDescent="0.25">
      <c r="A66" s="5">
        <v>43586</v>
      </c>
      <c r="B66" s="17"/>
      <c r="C66" s="17"/>
      <c r="D66" s="47">
        <f t="shared" si="56"/>
        <v>0</v>
      </c>
      <c r="E66" s="47">
        <f t="shared" si="57"/>
        <v>0</v>
      </c>
      <c r="F66" s="56">
        <f t="shared" ca="1" si="58"/>
        <v>0</v>
      </c>
      <c r="G66" s="56">
        <f t="shared" ca="1" si="59"/>
        <v>0</v>
      </c>
      <c r="H66" s="56">
        <f t="shared" ca="1" si="60"/>
        <v>0</v>
      </c>
      <c r="I66" s="106"/>
      <c r="J66" s="47">
        <f>IF(K5="300+",I66*1,I66*0.5)</f>
        <v>0</v>
      </c>
      <c r="K66" s="47">
        <f t="shared" ca="1" si="61"/>
        <v>0</v>
      </c>
      <c r="L66" s="48">
        <f t="shared" ca="1" si="62"/>
        <v>0</v>
      </c>
      <c r="M66" s="56">
        <f t="shared" ca="1" si="63"/>
        <v>0</v>
      </c>
      <c r="N66" s="56">
        <f t="shared" ca="1" si="64"/>
        <v>0</v>
      </c>
      <c r="O66" s="56">
        <f t="shared" ca="1" si="65"/>
        <v>0</v>
      </c>
      <c r="P66" s="1">
        <f t="shared" ca="1" si="66"/>
        <v>39</v>
      </c>
      <c r="Q66" s="2"/>
    </row>
    <row r="67" spans="1:17" x14ac:dyDescent="0.25">
      <c r="A67" s="5">
        <v>43617</v>
      </c>
      <c r="B67" s="17"/>
      <c r="C67" s="17"/>
      <c r="D67" s="47">
        <f t="shared" si="56"/>
        <v>0</v>
      </c>
      <c r="E67" s="47">
        <f t="shared" si="57"/>
        <v>0</v>
      </c>
      <c r="F67" s="56">
        <f t="shared" ca="1" si="58"/>
        <v>0</v>
      </c>
      <c r="G67" s="56">
        <f t="shared" ca="1" si="59"/>
        <v>0</v>
      </c>
      <c r="H67" s="56">
        <f t="shared" ca="1" si="60"/>
        <v>0</v>
      </c>
      <c r="I67" s="106"/>
      <c r="J67" s="47">
        <f>IF(K5="300+",I67*1,I67*0.5)</f>
        <v>0</v>
      </c>
      <c r="K67" s="47">
        <f t="shared" ca="1" si="61"/>
        <v>0</v>
      </c>
      <c r="L67" s="48">
        <f t="shared" ca="1" si="62"/>
        <v>0</v>
      </c>
      <c r="M67" s="56">
        <f t="shared" ca="1" si="63"/>
        <v>0</v>
      </c>
      <c r="N67" s="56">
        <f t="shared" ca="1" si="64"/>
        <v>0</v>
      </c>
      <c r="O67" s="56">
        <f t="shared" ca="1" si="65"/>
        <v>0</v>
      </c>
      <c r="P67" s="1">
        <f t="shared" ca="1" si="66"/>
        <v>38</v>
      </c>
      <c r="Q67" s="2"/>
    </row>
    <row r="68" spans="1:17" x14ac:dyDescent="0.25">
      <c r="A68" s="5">
        <v>43647</v>
      </c>
      <c r="B68" s="17"/>
      <c r="C68" s="17"/>
      <c r="D68" s="47">
        <f t="shared" si="56"/>
        <v>0</v>
      </c>
      <c r="E68" s="47">
        <f>D68*0.05</f>
        <v>0</v>
      </c>
      <c r="F68" s="56">
        <f t="shared" ca="1" si="58"/>
        <v>0</v>
      </c>
      <c r="G68" s="56">
        <f t="shared" ca="1" si="59"/>
        <v>0</v>
      </c>
      <c r="H68" s="56">
        <f t="shared" ca="1" si="60"/>
        <v>0</v>
      </c>
      <c r="I68" s="106"/>
      <c r="J68" s="47">
        <f>IF(K5="300+",I68*1,I68*0.5)</f>
        <v>0</v>
      </c>
      <c r="K68" s="47">
        <f t="shared" ca="1" si="61"/>
        <v>0</v>
      </c>
      <c r="L68" s="48">
        <f t="shared" ca="1" si="62"/>
        <v>0</v>
      </c>
      <c r="M68" s="56">
        <f t="shared" ca="1" si="63"/>
        <v>0</v>
      </c>
      <c r="N68" s="56">
        <f t="shared" ca="1" si="64"/>
        <v>0</v>
      </c>
      <c r="O68" s="56">
        <f t="shared" ca="1" si="65"/>
        <v>0</v>
      </c>
      <c r="P68" s="1">
        <f t="shared" ca="1" si="66"/>
        <v>37</v>
      </c>
      <c r="Q68" s="2"/>
    </row>
    <row r="69" spans="1:17" x14ac:dyDescent="0.25">
      <c r="A69" s="5">
        <v>43678</v>
      </c>
      <c r="B69" s="17"/>
      <c r="C69" s="17"/>
      <c r="D69" s="47">
        <f t="shared" si="56"/>
        <v>0</v>
      </c>
      <c r="E69" s="47">
        <f t="shared" ref="E69:E73" si="67">D69*0.05</f>
        <v>0</v>
      </c>
      <c r="F69" s="56">
        <f t="shared" ca="1" si="58"/>
        <v>0</v>
      </c>
      <c r="G69" s="56">
        <f t="shared" ca="1" si="59"/>
        <v>0</v>
      </c>
      <c r="H69" s="56">
        <f t="shared" ca="1" si="60"/>
        <v>0</v>
      </c>
      <c r="I69" s="106"/>
      <c r="J69" s="47">
        <f>IF(K5="300+",I69*1,I69*0.5)</f>
        <v>0</v>
      </c>
      <c r="K69" s="47">
        <f t="shared" ca="1" si="61"/>
        <v>0</v>
      </c>
      <c r="L69" s="48">
        <f t="shared" ca="1" si="62"/>
        <v>0</v>
      </c>
      <c r="M69" s="56">
        <f t="shared" ca="1" si="63"/>
        <v>0</v>
      </c>
      <c r="N69" s="56">
        <f t="shared" ca="1" si="64"/>
        <v>0</v>
      </c>
      <c r="O69" s="56">
        <f t="shared" ca="1" si="65"/>
        <v>0</v>
      </c>
      <c r="P69" s="1">
        <f t="shared" ca="1" si="66"/>
        <v>36</v>
      </c>
      <c r="Q69" s="2"/>
    </row>
    <row r="70" spans="1:17" x14ac:dyDescent="0.25">
      <c r="A70" s="5">
        <v>43709</v>
      </c>
      <c r="B70" s="17"/>
      <c r="C70" s="17"/>
      <c r="D70" s="47">
        <f t="shared" si="56"/>
        <v>0</v>
      </c>
      <c r="E70" s="47">
        <f t="shared" si="67"/>
        <v>0</v>
      </c>
      <c r="F70" s="56">
        <f t="shared" ca="1" si="58"/>
        <v>0</v>
      </c>
      <c r="G70" s="56">
        <f t="shared" ca="1" si="59"/>
        <v>0</v>
      </c>
      <c r="H70" s="56">
        <f t="shared" ca="1" si="60"/>
        <v>0</v>
      </c>
      <c r="I70" s="106"/>
      <c r="J70" s="47">
        <f>IF(K5="300+",I70*1,I70*0.5)</f>
        <v>0</v>
      </c>
      <c r="K70" s="47">
        <f t="shared" ca="1" si="61"/>
        <v>0</v>
      </c>
      <c r="L70" s="48">
        <f t="shared" ca="1" si="62"/>
        <v>0</v>
      </c>
      <c r="M70" s="56">
        <f t="shared" ca="1" si="63"/>
        <v>0</v>
      </c>
      <c r="N70" s="56">
        <f t="shared" ca="1" si="64"/>
        <v>0</v>
      </c>
      <c r="O70" s="56">
        <f t="shared" ca="1" si="65"/>
        <v>0</v>
      </c>
      <c r="P70" s="1">
        <f t="shared" ca="1" si="66"/>
        <v>35</v>
      </c>
      <c r="Q70" s="2"/>
    </row>
    <row r="71" spans="1:17" x14ac:dyDescent="0.25">
      <c r="A71" s="5">
        <v>43739</v>
      </c>
      <c r="B71" s="17"/>
      <c r="C71" s="17"/>
      <c r="D71" s="47">
        <f t="shared" si="56"/>
        <v>0</v>
      </c>
      <c r="E71" s="47">
        <f t="shared" si="67"/>
        <v>0</v>
      </c>
      <c r="F71" s="56">
        <f t="shared" ca="1" si="58"/>
        <v>0</v>
      </c>
      <c r="G71" s="56">
        <f t="shared" ca="1" si="59"/>
        <v>0</v>
      </c>
      <c r="H71" s="56">
        <f t="shared" ca="1" si="60"/>
        <v>0</v>
      </c>
      <c r="I71" s="106"/>
      <c r="J71" s="47">
        <f>IF(K5="300+",I71*1,I71*0.5)</f>
        <v>0</v>
      </c>
      <c r="K71" s="47">
        <f t="shared" ca="1" si="61"/>
        <v>0</v>
      </c>
      <c r="L71" s="48">
        <f t="shared" ca="1" si="62"/>
        <v>0</v>
      </c>
      <c r="M71" s="56">
        <f t="shared" ca="1" si="63"/>
        <v>0</v>
      </c>
      <c r="N71" s="56">
        <f t="shared" ca="1" si="64"/>
        <v>0</v>
      </c>
      <c r="O71" s="56">
        <f t="shared" ca="1" si="65"/>
        <v>0</v>
      </c>
      <c r="P71" s="1">
        <f t="shared" ca="1" si="66"/>
        <v>34</v>
      </c>
      <c r="Q71" s="2"/>
    </row>
    <row r="72" spans="1:17" x14ac:dyDescent="0.25">
      <c r="A72" s="5">
        <v>43770</v>
      </c>
      <c r="B72" s="17"/>
      <c r="C72" s="17"/>
      <c r="D72" s="47">
        <f t="shared" si="56"/>
        <v>0</v>
      </c>
      <c r="E72" s="47">
        <f t="shared" si="67"/>
        <v>0</v>
      </c>
      <c r="F72" s="56">
        <f t="shared" ca="1" si="58"/>
        <v>0</v>
      </c>
      <c r="G72" s="56">
        <f t="shared" ca="1" si="59"/>
        <v>0</v>
      </c>
      <c r="H72" s="56">
        <f t="shared" ca="1" si="60"/>
        <v>0</v>
      </c>
      <c r="I72" s="106"/>
      <c r="J72" s="47">
        <f>IF(K5="300+",I72*1,I72*0.5)</f>
        <v>0</v>
      </c>
      <c r="K72" s="47">
        <f t="shared" ca="1" si="61"/>
        <v>0</v>
      </c>
      <c r="L72" s="48">
        <f t="shared" ca="1" si="62"/>
        <v>0</v>
      </c>
      <c r="M72" s="56">
        <f t="shared" ca="1" si="63"/>
        <v>0</v>
      </c>
      <c r="N72" s="56">
        <f t="shared" ca="1" si="64"/>
        <v>0</v>
      </c>
      <c r="O72" s="56">
        <f t="shared" ca="1" si="65"/>
        <v>0</v>
      </c>
      <c r="P72" s="1">
        <f t="shared" ca="1" si="66"/>
        <v>33</v>
      </c>
      <c r="Q72" s="2"/>
    </row>
    <row r="73" spans="1:17" x14ac:dyDescent="0.25">
      <c r="A73" s="5">
        <v>43800</v>
      </c>
      <c r="B73" s="17"/>
      <c r="C73" s="17"/>
      <c r="D73" s="47">
        <f t="shared" si="56"/>
        <v>0</v>
      </c>
      <c r="E73" s="47">
        <f t="shared" si="67"/>
        <v>0</v>
      </c>
      <c r="F73" s="56">
        <f t="shared" ca="1" si="58"/>
        <v>0</v>
      </c>
      <c r="G73" s="56">
        <f t="shared" ca="1" si="59"/>
        <v>0</v>
      </c>
      <c r="H73" s="56">
        <f t="shared" ca="1" si="60"/>
        <v>0</v>
      </c>
      <c r="I73" s="106"/>
      <c r="J73" s="47">
        <f>IF(K5="300+",I73*1,I73*0.5)</f>
        <v>0</v>
      </c>
      <c r="K73" s="17">
        <f t="shared" ca="1" si="61"/>
        <v>0</v>
      </c>
      <c r="L73" s="18">
        <f t="shared" ca="1" si="62"/>
        <v>0</v>
      </c>
      <c r="M73" s="57">
        <f ca="1">IF(I73&lt;10,L73*0.2,ROUND(MAX(500,#REF!),0))</f>
        <v>0</v>
      </c>
      <c r="N73" s="57">
        <f t="shared" ca="1" si="64"/>
        <v>0</v>
      </c>
      <c r="O73" s="57">
        <f t="shared" ca="1" si="65"/>
        <v>0</v>
      </c>
      <c r="P73" s="1">
        <f t="shared" ca="1" si="66"/>
        <v>32</v>
      </c>
      <c r="Q73" s="2"/>
    </row>
    <row r="74" spans="1:17" ht="16.5" thickBot="1" x14ac:dyDescent="0.3">
      <c r="A74" s="50" t="s">
        <v>68</v>
      </c>
      <c r="B74" s="51">
        <f t="shared" ref="B74:G74" si="68">SUM(B62:B73)</f>
        <v>0</v>
      </c>
      <c r="C74" s="51">
        <f t="shared" si="68"/>
        <v>0</v>
      </c>
      <c r="D74" s="51">
        <f t="shared" si="68"/>
        <v>0</v>
      </c>
      <c r="E74" s="51">
        <f t="shared" si="68"/>
        <v>0</v>
      </c>
      <c r="F74" s="52">
        <f t="shared" ca="1" si="68"/>
        <v>0</v>
      </c>
      <c r="G74" s="52">
        <f t="shared" ca="1" si="68"/>
        <v>0</v>
      </c>
      <c r="H74" s="52">
        <f ca="1">SUM(H62:H73)</f>
        <v>0</v>
      </c>
      <c r="I74" s="107"/>
      <c r="J74" s="51">
        <f t="shared" ref="J74:M74" si="69">SUM(J62:J73)</f>
        <v>0</v>
      </c>
      <c r="K74" s="51">
        <f t="shared" ca="1" si="69"/>
        <v>0</v>
      </c>
      <c r="L74" s="51">
        <f t="shared" ca="1" si="69"/>
        <v>0</v>
      </c>
      <c r="M74" s="52">
        <f t="shared" ca="1" si="69"/>
        <v>0</v>
      </c>
      <c r="N74" s="52">
        <f ca="1">SUM(N62:N73)</f>
        <v>0</v>
      </c>
      <c r="O74" s="52">
        <f t="shared" ref="O74" ca="1" si="70">SUM(O62:O73)</f>
        <v>0</v>
      </c>
      <c r="Q74" s="2"/>
    </row>
    <row r="75" spans="1:17" ht="16.5" thickTop="1" x14ac:dyDescent="0.25">
      <c r="A75" s="5">
        <v>43831</v>
      </c>
      <c r="B75" s="17"/>
      <c r="C75" s="17"/>
      <c r="D75" s="47">
        <f t="shared" ref="D75:D86" si="71">B75-C75</f>
        <v>0</v>
      </c>
      <c r="E75" s="47">
        <f>D75*0.05</f>
        <v>0</v>
      </c>
      <c r="F75" s="56">
        <f t="shared" ref="F75:F86" ca="1" si="72">IF(ISERR(P75)=1,0,IF(P75&gt;4,ROUND(E75*0.25,0),IF(P75&lt;1,0,ROUND(E75*P75/20,0))))</f>
        <v>0</v>
      </c>
      <c r="G75" s="56">
        <f t="shared" ref="G75:G86" ca="1" si="73">IF($R$23=1,0,ROUND(E75*P75*0.0125,0))</f>
        <v>0</v>
      </c>
      <c r="H75" s="56">
        <f t="shared" ref="H75:H86" ca="1" si="74">+E75+F75+G75</f>
        <v>0</v>
      </c>
      <c r="I75" s="106"/>
      <c r="J75" s="47">
        <f>IF(K5="300+",I75*1,I75*0.5)</f>
        <v>0</v>
      </c>
      <c r="K75" s="47">
        <f t="shared" ref="K75:K86" ca="1" si="75">IF($R$23=1,0,ROUND(J75*P75*0.0125,0))</f>
        <v>0</v>
      </c>
      <c r="L75" s="48">
        <f t="shared" ref="L75:L86" ca="1" si="76">J75+K75</f>
        <v>0</v>
      </c>
      <c r="M75" s="56">
        <f t="shared" ref="M75:M85" ca="1" si="77">IF(I75&lt;10,L75*0.2,ROUND(MAX(500,S77),0))</f>
        <v>0</v>
      </c>
      <c r="N75" s="56">
        <f t="shared" ref="N75:N86" ca="1" si="78">+L75+M75</f>
        <v>0</v>
      </c>
      <c r="O75" s="56">
        <f t="shared" ref="O75:O86" ca="1" si="79">H75+N75</f>
        <v>0</v>
      </c>
      <c r="P75" s="1">
        <f ca="1">P73-1</f>
        <v>31</v>
      </c>
      <c r="Q75" s="2"/>
    </row>
    <row r="76" spans="1:17" x14ac:dyDescent="0.25">
      <c r="A76" s="5">
        <v>43862</v>
      </c>
      <c r="B76" s="17"/>
      <c r="C76" s="17"/>
      <c r="D76" s="47">
        <f t="shared" si="71"/>
        <v>0</v>
      </c>
      <c r="E76" s="47">
        <f t="shared" ref="E76:E86" si="80">D76*0.05</f>
        <v>0</v>
      </c>
      <c r="F76" s="56">
        <f t="shared" ca="1" si="72"/>
        <v>0</v>
      </c>
      <c r="G76" s="56">
        <f t="shared" ca="1" si="73"/>
        <v>0</v>
      </c>
      <c r="H76" s="56">
        <f t="shared" ca="1" si="74"/>
        <v>0</v>
      </c>
      <c r="I76" s="106"/>
      <c r="J76" s="47">
        <f>IF(K5="300+",I76*1,I76*0.5)</f>
        <v>0</v>
      </c>
      <c r="K76" s="47">
        <f t="shared" ca="1" si="75"/>
        <v>0</v>
      </c>
      <c r="L76" s="48">
        <f t="shared" ca="1" si="76"/>
        <v>0</v>
      </c>
      <c r="M76" s="56">
        <f t="shared" ca="1" si="77"/>
        <v>0</v>
      </c>
      <c r="N76" s="56">
        <f t="shared" ca="1" si="78"/>
        <v>0</v>
      </c>
      <c r="O76" s="56">
        <f t="shared" ca="1" si="79"/>
        <v>0</v>
      </c>
      <c r="P76" s="1">
        <f ca="1">P75-1</f>
        <v>30</v>
      </c>
      <c r="Q76" s="2"/>
    </row>
    <row r="77" spans="1:17" x14ac:dyDescent="0.25">
      <c r="A77" s="5">
        <v>43891</v>
      </c>
      <c r="B77" s="17"/>
      <c r="C77" s="17"/>
      <c r="D77" s="47">
        <f t="shared" si="71"/>
        <v>0</v>
      </c>
      <c r="E77" s="47">
        <f t="shared" si="80"/>
        <v>0</v>
      </c>
      <c r="F77" s="56">
        <f t="shared" ca="1" si="72"/>
        <v>0</v>
      </c>
      <c r="G77" s="56">
        <f t="shared" ca="1" si="73"/>
        <v>0</v>
      </c>
      <c r="H77" s="56">
        <f t="shared" ca="1" si="74"/>
        <v>0</v>
      </c>
      <c r="I77" s="106"/>
      <c r="J77" s="47">
        <f>IF(K5="300+",I77*1,I77*0.5)</f>
        <v>0</v>
      </c>
      <c r="K77" s="47">
        <f t="shared" ca="1" si="75"/>
        <v>0</v>
      </c>
      <c r="L77" s="48">
        <f t="shared" ca="1" si="76"/>
        <v>0</v>
      </c>
      <c r="M77" s="56">
        <f t="shared" ca="1" si="77"/>
        <v>0</v>
      </c>
      <c r="N77" s="56">
        <f t="shared" ca="1" si="78"/>
        <v>0</v>
      </c>
      <c r="O77" s="56">
        <f t="shared" ca="1" si="79"/>
        <v>0</v>
      </c>
      <c r="P77" s="1">
        <f t="shared" ref="P77:P86" ca="1" si="81">P76-1</f>
        <v>29</v>
      </c>
      <c r="Q77" s="2"/>
    </row>
    <row r="78" spans="1:17" x14ac:dyDescent="0.25">
      <c r="A78" s="5">
        <v>43922</v>
      </c>
      <c r="B78" s="17"/>
      <c r="C78" s="17"/>
      <c r="D78" s="47">
        <f t="shared" si="71"/>
        <v>0</v>
      </c>
      <c r="E78" s="47">
        <f t="shared" si="80"/>
        <v>0</v>
      </c>
      <c r="F78" s="56">
        <f t="shared" ca="1" si="72"/>
        <v>0</v>
      </c>
      <c r="G78" s="56">
        <f t="shared" ca="1" si="73"/>
        <v>0</v>
      </c>
      <c r="H78" s="56">
        <f t="shared" ca="1" si="74"/>
        <v>0</v>
      </c>
      <c r="I78" s="106"/>
      <c r="J78" s="47">
        <f>IF(K5="300+",I78*1,I78*0.5)</f>
        <v>0</v>
      </c>
      <c r="K78" s="47">
        <f t="shared" ca="1" si="75"/>
        <v>0</v>
      </c>
      <c r="L78" s="48">
        <f t="shared" ca="1" si="76"/>
        <v>0</v>
      </c>
      <c r="M78" s="56">
        <f t="shared" ca="1" si="77"/>
        <v>0</v>
      </c>
      <c r="N78" s="56">
        <f t="shared" ca="1" si="78"/>
        <v>0</v>
      </c>
      <c r="O78" s="56">
        <f t="shared" ca="1" si="79"/>
        <v>0</v>
      </c>
      <c r="P78" s="1">
        <f t="shared" ca="1" si="81"/>
        <v>28</v>
      </c>
      <c r="Q78" s="2"/>
    </row>
    <row r="79" spans="1:17" x14ac:dyDescent="0.25">
      <c r="A79" s="5">
        <v>43952</v>
      </c>
      <c r="B79" s="17"/>
      <c r="C79" s="17"/>
      <c r="D79" s="47">
        <f t="shared" si="71"/>
        <v>0</v>
      </c>
      <c r="E79" s="47">
        <f t="shared" si="80"/>
        <v>0</v>
      </c>
      <c r="F79" s="56">
        <f t="shared" ca="1" si="72"/>
        <v>0</v>
      </c>
      <c r="G79" s="56">
        <f t="shared" ca="1" si="73"/>
        <v>0</v>
      </c>
      <c r="H79" s="56">
        <f t="shared" ca="1" si="74"/>
        <v>0</v>
      </c>
      <c r="I79" s="106"/>
      <c r="J79" s="47">
        <f>IF(K5="300+",I79*1,I79*0.5)</f>
        <v>0</v>
      </c>
      <c r="K79" s="47">
        <f t="shared" ca="1" si="75"/>
        <v>0</v>
      </c>
      <c r="L79" s="48">
        <f t="shared" ca="1" si="76"/>
        <v>0</v>
      </c>
      <c r="M79" s="56">
        <f t="shared" ca="1" si="77"/>
        <v>0</v>
      </c>
      <c r="N79" s="56">
        <f t="shared" ca="1" si="78"/>
        <v>0</v>
      </c>
      <c r="O79" s="56">
        <f t="shared" ca="1" si="79"/>
        <v>0</v>
      </c>
      <c r="P79" s="1">
        <f t="shared" ca="1" si="81"/>
        <v>27</v>
      </c>
      <c r="Q79" s="2"/>
    </row>
    <row r="80" spans="1:17" x14ac:dyDescent="0.25">
      <c r="A80" s="5">
        <v>43983</v>
      </c>
      <c r="B80" s="17"/>
      <c r="C80" s="17"/>
      <c r="D80" s="47">
        <f t="shared" si="71"/>
        <v>0</v>
      </c>
      <c r="E80" s="47">
        <f t="shared" si="80"/>
        <v>0</v>
      </c>
      <c r="F80" s="56">
        <f t="shared" ca="1" si="72"/>
        <v>0</v>
      </c>
      <c r="G80" s="56">
        <f t="shared" ca="1" si="73"/>
        <v>0</v>
      </c>
      <c r="H80" s="56">
        <f t="shared" ca="1" si="74"/>
        <v>0</v>
      </c>
      <c r="I80" s="106"/>
      <c r="J80" s="47">
        <f>IF(K5="300+",I80*1,I80*0.5)</f>
        <v>0</v>
      </c>
      <c r="K80" s="47">
        <f t="shared" ca="1" si="75"/>
        <v>0</v>
      </c>
      <c r="L80" s="48">
        <f t="shared" ca="1" si="76"/>
        <v>0</v>
      </c>
      <c r="M80" s="56">
        <f t="shared" ca="1" si="77"/>
        <v>0</v>
      </c>
      <c r="N80" s="56">
        <f t="shared" ca="1" si="78"/>
        <v>0</v>
      </c>
      <c r="O80" s="56">
        <f t="shared" ca="1" si="79"/>
        <v>0</v>
      </c>
      <c r="P80" s="1">
        <f t="shared" ca="1" si="81"/>
        <v>26</v>
      </c>
      <c r="Q80" s="2"/>
    </row>
    <row r="81" spans="1:17" x14ac:dyDescent="0.25">
      <c r="A81" s="5">
        <v>44013</v>
      </c>
      <c r="B81" s="17"/>
      <c r="C81" s="17"/>
      <c r="D81" s="47">
        <f t="shared" si="71"/>
        <v>0</v>
      </c>
      <c r="E81" s="47">
        <f>D81*0.05</f>
        <v>0</v>
      </c>
      <c r="F81" s="56">
        <f t="shared" ca="1" si="72"/>
        <v>0</v>
      </c>
      <c r="G81" s="56">
        <f t="shared" ca="1" si="73"/>
        <v>0</v>
      </c>
      <c r="H81" s="56">
        <f t="shared" ca="1" si="74"/>
        <v>0</v>
      </c>
      <c r="I81" s="106"/>
      <c r="J81" s="47">
        <f>IF(K5="300+",I81*1,I81*0.5)</f>
        <v>0</v>
      </c>
      <c r="K81" s="47">
        <f t="shared" ca="1" si="75"/>
        <v>0</v>
      </c>
      <c r="L81" s="48">
        <f t="shared" ca="1" si="76"/>
        <v>0</v>
      </c>
      <c r="M81" s="56">
        <f t="shared" ca="1" si="77"/>
        <v>0</v>
      </c>
      <c r="N81" s="56">
        <f t="shared" ca="1" si="78"/>
        <v>0</v>
      </c>
      <c r="O81" s="56">
        <f t="shared" ca="1" si="79"/>
        <v>0</v>
      </c>
      <c r="P81" s="1">
        <f t="shared" ca="1" si="81"/>
        <v>25</v>
      </c>
      <c r="Q81" s="2"/>
    </row>
    <row r="82" spans="1:17" x14ac:dyDescent="0.25">
      <c r="A82" s="5">
        <v>44044</v>
      </c>
      <c r="B82" s="17"/>
      <c r="C82" s="17"/>
      <c r="D82" s="47">
        <f t="shared" si="71"/>
        <v>0</v>
      </c>
      <c r="E82" s="47">
        <f t="shared" si="80"/>
        <v>0</v>
      </c>
      <c r="F82" s="56">
        <f t="shared" ca="1" si="72"/>
        <v>0</v>
      </c>
      <c r="G82" s="56">
        <f t="shared" ca="1" si="73"/>
        <v>0</v>
      </c>
      <c r="H82" s="56">
        <f t="shared" ca="1" si="74"/>
        <v>0</v>
      </c>
      <c r="I82" s="106"/>
      <c r="J82" s="47">
        <f>IF(K5="300+",I82*1,I82*0.5)</f>
        <v>0</v>
      </c>
      <c r="K82" s="47">
        <f ca="1">IF($R$23=1,0,ROUND(J82*P82*0.0125,0))</f>
        <v>0</v>
      </c>
      <c r="L82" s="48">
        <f t="shared" ca="1" si="76"/>
        <v>0</v>
      </c>
      <c r="M82" s="56">
        <f t="shared" ca="1" si="77"/>
        <v>0</v>
      </c>
      <c r="N82" s="56">
        <f t="shared" ca="1" si="78"/>
        <v>0</v>
      </c>
      <c r="O82" s="56">
        <f t="shared" ca="1" si="79"/>
        <v>0</v>
      </c>
      <c r="P82" s="1">
        <f t="shared" ca="1" si="81"/>
        <v>24</v>
      </c>
      <c r="Q82" s="2"/>
    </row>
    <row r="83" spans="1:17" x14ac:dyDescent="0.25">
      <c r="A83" s="5">
        <v>44075</v>
      </c>
      <c r="B83" s="17"/>
      <c r="C83" s="17"/>
      <c r="D83" s="47">
        <f t="shared" si="71"/>
        <v>0</v>
      </c>
      <c r="E83" s="47">
        <f t="shared" si="80"/>
        <v>0</v>
      </c>
      <c r="F83" s="56">
        <f t="shared" ca="1" si="72"/>
        <v>0</v>
      </c>
      <c r="G83" s="56">
        <f t="shared" ca="1" si="73"/>
        <v>0</v>
      </c>
      <c r="H83" s="56">
        <f t="shared" ca="1" si="74"/>
        <v>0</v>
      </c>
      <c r="I83" s="106"/>
      <c r="J83" s="47">
        <f>IF(K5="300+",I83*1,I83*0.5)</f>
        <v>0</v>
      </c>
      <c r="K83" s="47">
        <f t="shared" ca="1" si="75"/>
        <v>0</v>
      </c>
      <c r="L83" s="48">
        <f t="shared" ca="1" si="76"/>
        <v>0</v>
      </c>
      <c r="M83" s="56">
        <f t="shared" ca="1" si="77"/>
        <v>0</v>
      </c>
      <c r="N83" s="56">
        <f t="shared" ca="1" si="78"/>
        <v>0</v>
      </c>
      <c r="O83" s="56">
        <f t="shared" ca="1" si="79"/>
        <v>0</v>
      </c>
      <c r="P83" s="1">
        <f t="shared" ca="1" si="81"/>
        <v>23</v>
      </c>
      <c r="Q83" s="2"/>
    </row>
    <row r="84" spans="1:17" x14ac:dyDescent="0.25">
      <c r="A84" s="5">
        <v>44105</v>
      </c>
      <c r="B84" s="17"/>
      <c r="C84" s="17"/>
      <c r="D84" s="47">
        <f t="shared" si="71"/>
        <v>0</v>
      </c>
      <c r="E84" s="47">
        <f t="shared" si="80"/>
        <v>0</v>
      </c>
      <c r="F84" s="56">
        <f t="shared" ca="1" si="72"/>
        <v>0</v>
      </c>
      <c r="G84" s="56">
        <f t="shared" ca="1" si="73"/>
        <v>0</v>
      </c>
      <c r="H84" s="56">
        <f t="shared" ca="1" si="74"/>
        <v>0</v>
      </c>
      <c r="I84" s="106"/>
      <c r="J84" s="47">
        <f>IF(K5="300+",I84*1,I84*0.5)</f>
        <v>0</v>
      </c>
      <c r="K84" s="47">
        <f t="shared" ca="1" si="75"/>
        <v>0</v>
      </c>
      <c r="L84" s="48">
        <f t="shared" ca="1" si="76"/>
        <v>0</v>
      </c>
      <c r="M84" s="56">
        <f t="shared" ca="1" si="77"/>
        <v>0</v>
      </c>
      <c r="N84" s="56">
        <f t="shared" ca="1" si="78"/>
        <v>0</v>
      </c>
      <c r="O84" s="56">
        <f t="shared" ca="1" si="79"/>
        <v>0</v>
      </c>
      <c r="P84" s="1">
        <f t="shared" ca="1" si="81"/>
        <v>22</v>
      </c>
      <c r="Q84" s="2"/>
    </row>
    <row r="85" spans="1:17" x14ac:dyDescent="0.25">
      <c r="A85" s="5">
        <v>44136</v>
      </c>
      <c r="B85" s="17"/>
      <c r="C85" s="17"/>
      <c r="D85" s="47">
        <f t="shared" si="71"/>
        <v>0</v>
      </c>
      <c r="E85" s="47">
        <f t="shared" si="80"/>
        <v>0</v>
      </c>
      <c r="F85" s="56">
        <f t="shared" ca="1" si="72"/>
        <v>0</v>
      </c>
      <c r="G85" s="56">
        <f t="shared" ca="1" si="73"/>
        <v>0</v>
      </c>
      <c r="H85" s="56">
        <f t="shared" ca="1" si="74"/>
        <v>0</v>
      </c>
      <c r="I85" s="106"/>
      <c r="J85" s="47">
        <f>IF(K5="300+",I85*1,I85*0.5)</f>
        <v>0</v>
      </c>
      <c r="K85" s="47">
        <f t="shared" ca="1" si="75"/>
        <v>0</v>
      </c>
      <c r="L85" s="48">
        <f t="shared" ca="1" si="76"/>
        <v>0</v>
      </c>
      <c r="M85" s="56">
        <f t="shared" ca="1" si="77"/>
        <v>0</v>
      </c>
      <c r="N85" s="56">
        <f t="shared" ca="1" si="78"/>
        <v>0</v>
      </c>
      <c r="O85" s="56">
        <f t="shared" ca="1" si="79"/>
        <v>0</v>
      </c>
      <c r="P85" s="1">
        <f t="shared" ca="1" si="81"/>
        <v>21</v>
      </c>
      <c r="Q85" s="2"/>
    </row>
    <row r="86" spans="1:17" x14ac:dyDescent="0.25">
      <c r="A86" s="5">
        <v>44166</v>
      </c>
      <c r="B86" s="17"/>
      <c r="C86" s="17"/>
      <c r="D86" s="47">
        <f t="shared" si="71"/>
        <v>0</v>
      </c>
      <c r="E86" s="47">
        <f t="shared" si="80"/>
        <v>0</v>
      </c>
      <c r="F86" s="56">
        <f t="shared" ca="1" si="72"/>
        <v>0</v>
      </c>
      <c r="G86" s="56">
        <f t="shared" ca="1" si="73"/>
        <v>0</v>
      </c>
      <c r="H86" s="56">
        <f t="shared" ca="1" si="74"/>
        <v>0</v>
      </c>
      <c r="I86" s="106"/>
      <c r="J86" s="17">
        <f>IF(K5="300+",I86*1,I86*0.5)</f>
        <v>0</v>
      </c>
      <c r="K86" s="17">
        <f t="shared" ca="1" si="75"/>
        <v>0</v>
      </c>
      <c r="L86" s="18">
        <f t="shared" ca="1" si="76"/>
        <v>0</v>
      </c>
      <c r="M86" s="57">
        <f ca="1">IF(I86&lt;10,L86*0.2,ROUND(MAX(500,#REF!),0))</f>
        <v>0</v>
      </c>
      <c r="N86" s="57">
        <f t="shared" ca="1" si="78"/>
        <v>0</v>
      </c>
      <c r="O86" s="57">
        <f t="shared" ca="1" si="79"/>
        <v>0</v>
      </c>
      <c r="P86" s="1">
        <f t="shared" ca="1" si="81"/>
        <v>20</v>
      </c>
      <c r="Q86" s="2"/>
    </row>
    <row r="87" spans="1:17" ht="16.5" thickBot="1" x14ac:dyDescent="0.3">
      <c r="A87" s="50" t="s">
        <v>85</v>
      </c>
      <c r="B87" s="51">
        <f t="shared" ref="B87:G87" si="82">SUM(B75:B86)</f>
        <v>0</v>
      </c>
      <c r="C87" s="51">
        <f t="shared" si="82"/>
        <v>0</v>
      </c>
      <c r="D87" s="51">
        <f t="shared" si="82"/>
        <v>0</v>
      </c>
      <c r="E87" s="51">
        <f t="shared" si="82"/>
        <v>0</v>
      </c>
      <c r="F87" s="52">
        <f t="shared" ca="1" si="82"/>
        <v>0</v>
      </c>
      <c r="G87" s="52">
        <f t="shared" ca="1" si="82"/>
        <v>0</v>
      </c>
      <c r="H87" s="52">
        <f ca="1">SUM(H75:H86)</f>
        <v>0</v>
      </c>
      <c r="I87" s="107"/>
      <c r="J87" s="51">
        <f t="shared" ref="J87:M87" si="83">SUM(J75:J86)</f>
        <v>0</v>
      </c>
      <c r="K87" s="51">
        <f t="shared" ca="1" si="83"/>
        <v>0</v>
      </c>
      <c r="L87" s="51">
        <f t="shared" ca="1" si="83"/>
        <v>0</v>
      </c>
      <c r="M87" s="52">
        <f t="shared" ca="1" si="83"/>
        <v>0</v>
      </c>
      <c r="N87" s="52">
        <f ca="1">SUM(N75:N86)</f>
        <v>0</v>
      </c>
      <c r="O87" s="52">
        <f t="shared" ref="O87" ca="1" si="84">SUM(O75:O86)</f>
        <v>0</v>
      </c>
      <c r="Q87" s="2"/>
    </row>
    <row r="88" spans="1:17" ht="16.5" thickTop="1" x14ac:dyDescent="0.25">
      <c r="A88" s="5">
        <v>44197</v>
      </c>
      <c r="B88" s="17"/>
      <c r="C88" s="17"/>
      <c r="D88" s="47">
        <f t="shared" ref="D88:D99" si="85">B88-C88</f>
        <v>0</v>
      </c>
      <c r="E88" s="47">
        <f>D88*0.05</f>
        <v>0</v>
      </c>
      <c r="F88" s="56">
        <f t="shared" ref="F88:F99" ca="1" si="86">IF(ISERR(P88)=1,0,IF(P88&gt;4,ROUND(E88*0.25,0),IF(P88&lt;1,0,ROUND(E88*P88/20,0))))</f>
        <v>0</v>
      </c>
      <c r="G88" s="56">
        <f t="shared" ref="G88:G99" ca="1" si="87">IF($R$23=1,0,ROUND(E88*P88*0.0125,0))</f>
        <v>0</v>
      </c>
      <c r="H88" s="56">
        <f t="shared" ref="H88:H99" ca="1" si="88">+E88+F88+G88</f>
        <v>0</v>
      </c>
      <c r="I88" s="106"/>
      <c r="J88" s="47">
        <f>IF(K5="300+",I88*1,I88*0.5)</f>
        <v>0</v>
      </c>
      <c r="K88" s="47">
        <f t="shared" ref="K88:K99" ca="1" si="89">IF($R$23=1,0,ROUND(J88*P88*0.0125,0))</f>
        <v>0</v>
      </c>
      <c r="L88" s="48">
        <f t="shared" ref="L88:L99" ca="1" si="90">J88+K88</f>
        <v>0</v>
      </c>
      <c r="M88" s="56">
        <f t="shared" ref="M88:M98" ca="1" si="91">IF(I88&lt;10,L88*0.2,ROUND(MAX(500,S90),0))</f>
        <v>0</v>
      </c>
      <c r="N88" s="56">
        <f t="shared" ref="N88:N99" ca="1" si="92">+L88+M88</f>
        <v>0</v>
      </c>
      <c r="O88" s="56">
        <f t="shared" ref="O88:O99" ca="1" si="93">H88+N88</f>
        <v>0</v>
      </c>
      <c r="P88" s="1">
        <f ca="1">P86-1</f>
        <v>19</v>
      </c>
      <c r="Q88" s="2"/>
    </row>
    <row r="89" spans="1:17" x14ac:dyDescent="0.25">
      <c r="A89" s="5">
        <v>44228</v>
      </c>
      <c r="B89" s="17"/>
      <c r="C89" s="17"/>
      <c r="D89" s="47">
        <f t="shared" si="85"/>
        <v>0</v>
      </c>
      <c r="E89" s="47">
        <f t="shared" ref="E89:E99" si="94">D89*0.05</f>
        <v>0</v>
      </c>
      <c r="F89" s="56">
        <f t="shared" ca="1" si="86"/>
        <v>0</v>
      </c>
      <c r="G89" s="56">
        <f t="shared" ca="1" si="87"/>
        <v>0</v>
      </c>
      <c r="H89" s="56">
        <f t="shared" ca="1" si="88"/>
        <v>0</v>
      </c>
      <c r="I89" s="106"/>
      <c r="J89" s="47">
        <f>IF(K5="300+",I89*1,I89*0.5)</f>
        <v>0</v>
      </c>
      <c r="K89" s="47">
        <f t="shared" ca="1" si="89"/>
        <v>0</v>
      </c>
      <c r="L89" s="48">
        <f t="shared" ca="1" si="90"/>
        <v>0</v>
      </c>
      <c r="M89" s="56">
        <f t="shared" ca="1" si="91"/>
        <v>0</v>
      </c>
      <c r="N89" s="56">
        <f t="shared" ca="1" si="92"/>
        <v>0</v>
      </c>
      <c r="O89" s="56">
        <f t="shared" ca="1" si="93"/>
        <v>0</v>
      </c>
      <c r="P89" s="1">
        <f ca="1">P88-1</f>
        <v>18</v>
      </c>
      <c r="Q89" s="2"/>
    </row>
    <row r="90" spans="1:17" x14ac:dyDescent="0.25">
      <c r="A90" s="5">
        <v>44256</v>
      </c>
      <c r="B90" s="17"/>
      <c r="C90" s="17"/>
      <c r="D90" s="47">
        <f t="shared" si="85"/>
        <v>0</v>
      </c>
      <c r="E90" s="47">
        <f t="shared" si="94"/>
        <v>0</v>
      </c>
      <c r="F90" s="56">
        <f t="shared" ca="1" si="86"/>
        <v>0</v>
      </c>
      <c r="G90" s="56">
        <f t="shared" ca="1" si="87"/>
        <v>0</v>
      </c>
      <c r="H90" s="56">
        <f t="shared" ca="1" si="88"/>
        <v>0</v>
      </c>
      <c r="I90" s="106"/>
      <c r="J90" s="47">
        <f>IF(K5="300+",I90*1,I90*0.5)</f>
        <v>0</v>
      </c>
      <c r="K90" s="47">
        <f t="shared" ca="1" si="89"/>
        <v>0</v>
      </c>
      <c r="L90" s="48">
        <f t="shared" ca="1" si="90"/>
        <v>0</v>
      </c>
      <c r="M90" s="56">
        <f t="shared" ca="1" si="91"/>
        <v>0</v>
      </c>
      <c r="N90" s="56">
        <f t="shared" ca="1" si="92"/>
        <v>0</v>
      </c>
      <c r="O90" s="56">
        <f t="shared" ca="1" si="93"/>
        <v>0</v>
      </c>
      <c r="P90" s="1">
        <f t="shared" ref="P90:P99" ca="1" si="95">P89-1</f>
        <v>17</v>
      </c>
      <c r="Q90" s="2"/>
    </row>
    <row r="91" spans="1:17" x14ac:dyDescent="0.25">
      <c r="A91" s="5">
        <v>44287</v>
      </c>
      <c r="B91" s="17"/>
      <c r="C91" s="17"/>
      <c r="D91" s="47">
        <f t="shared" si="85"/>
        <v>0</v>
      </c>
      <c r="E91" s="47">
        <f t="shared" si="94"/>
        <v>0</v>
      </c>
      <c r="F91" s="56">
        <f t="shared" ca="1" si="86"/>
        <v>0</v>
      </c>
      <c r="G91" s="56">
        <f t="shared" ca="1" si="87"/>
        <v>0</v>
      </c>
      <c r="H91" s="56">
        <f t="shared" ca="1" si="88"/>
        <v>0</v>
      </c>
      <c r="I91" s="106"/>
      <c r="J91" s="47">
        <f>IF(K5="300+",I91*1,I91*0.5)</f>
        <v>0</v>
      </c>
      <c r="K91" s="47">
        <f t="shared" ca="1" si="89"/>
        <v>0</v>
      </c>
      <c r="L91" s="48">
        <f t="shared" ca="1" si="90"/>
        <v>0</v>
      </c>
      <c r="M91" s="56">
        <f t="shared" ca="1" si="91"/>
        <v>0</v>
      </c>
      <c r="N91" s="56">
        <f t="shared" ca="1" si="92"/>
        <v>0</v>
      </c>
      <c r="O91" s="56">
        <f t="shared" ca="1" si="93"/>
        <v>0</v>
      </c>
      <c r="P91" s="1">
        <f t="shared" ca="1" si="95"/>
        <v>16</v>
      </c>
      <c r="Q91" s="2"/>
    </row>
    <row r="92" spans="1:17" x14ac:dyDescent="0.25">
      <c r="A92" s="5">
        <v>44317</v>
      </c>
      <c r="B92" s="17"/>
      <c r="C92" s="17"/>
      <c r="D92" s="47">
        <f t="shared" si="85"/>
        <v>0</v>
      </c>
      <c r="E92" s="47">
        <f t="shared" si="94"/>
        <v>0</v>
      </c>
      <c r="F92" s="56">
        <f t="shared" ca="1" si="86"/>
        <v>0</v>
      </c>
      <c r="G92" s="56">
        <f t="shared" ca="1" si="87"/>
        <v>0</v>
      </c>
      <c r="H92" s="56">
        <f t="shared" ca="1" si="88"/>
        <v>0</v>
      </c>
      <c r="I92" s="106"/>
      <c r="J92" s="47">
        <f>IF(K5="300+",I92*1,I92*0.5)</f>
        <v>0</v>
      </c>
      <c r="K92" s="47">
        <f t="shared" ca="1" si="89"/>
        <v>0</v>
      </c>
      <c r="L92" s="48">
        <f t="shared" ca="1" si="90"/>
        <v>0</v>
      </c>
      <c r="M92" s="56">
        <f t="shared" ca="1" si="91"/>
        <v>0</v>
      </c>
      <c r="N92" s="56">
        <f t="shared" ca="1" si="92"/>
        <v>0</v>
      </c>
      <c r="O92" s="56">
        <f t="shared" ca="1" si="93"/>
        <v>0</v>
      </c>
      <c r="P92" s="1">
        <f t="shared" ca="1" si="95"/>
        <v>15</v>
      </c>
      <c r="Q92" s="2"/>
    </row>
    <row r="93" spans="1:17" x14ac:dyDescent="0.25">
      <c r="A93" s="5">
        <v>44348</v>
      </c>
      <c r="B93" s="17"/>
      <c r="C93" s="17"/>
      <c r="D93" s="47">
        <f t="shared" si="85"/>
        <v>0</v>
      </c>
      <c r="E93" s="47">
        <f t="shared" si="94"/>
        <v>0</v>
      </c>
      <c r="F93" s="56">
        <f t="shared" ca="1" si="86"/>
        <v>0</v>
      </c>
      <c r="G93" s="56">
        <f t="shared" ca="1" si="87"/>
        <v>0</v>
      </c>
      <c r="H93" s="56">
        <f t="shared" ca="1" si="88"/>
        <v>0</v>
      </c>
      <c r="I93" s="106"/>
      <c r="J93" s="47">
        <f>IF(K5="300+",I93*1,I93*0.5)</f>
        <v>0</v>
      </c>
      <c r="K93" s="47">
        <f t="shared" ca="1" si="89"/>
        <v>0</v>
      </c>
      <c r="L93" s="48">
        <f t="shared" ca="1" si="90"/>
        <v>0</v>
      </c>
      <c r="M93" s="56">
        <f t="shared" ca="1" si="91"/>
        <v>0</v>
      </c>
      <c r="N93" s="56">
        <f t="shared" ca="1" si="92"/>
        <v>0</v>
      </c>
      <c r="O93" s="56">
        <f t="shared" ca="1" si="93"/>
        <v>0</v>
      </c>
      <c r="P93" s="1">
        <f t="shared" ca="1" si="95"/>
        <v>14</v>
      </c>
      <c r="Q93" s="2"/>
    </row>
    <row r="94" spans="1:17" x14ac:dyDescent="0.25">
      <c r="A94" s="5">
        <v>44378</v>
      </c>
      <c r="B94" s="17"/>
      <c r="C94" s="17"/>
      <c r="D94" s="47">
        <f t="shared" si="85"/>
        <v>0</v>
      </c>
      <c r="E94" s="47">
        <f>D94*0.05</f>
        <v>0</v>
      </c>
      <c r="F94" s="56">
        <f t="shared" ca="1" si="86"/>
        <v>0</v>
      </c>
      <c r="G94" s="56">
        <f t="shared" ca="1" si="87"/>
        <v>0</v>
      </c>
      <c r="H94" s="56">
        <f t="shared" ca="1" si="88"/>
        <v>0</v>
      </c>
      <c r="I94" s="106"/>
      <c r="J94" s="47">
        <f>IF(K5="300+",I94*1,I94*0.5)</f>
        <v>0</v>
      </c>
      <c r="K94" s="47">
        <f t="shared" ca="1" si="89"/>
        <v>0</v>
      </c>
      <c r="L94" s="48">
        <f t="shared" ca="1" si="90"/>
        <v>0</v>
      </c>
      <c r="M94" s="56">
        <f t="shared" ca="1" si="91"/>
        <v>0</v>
      </c>
      <c r="N94" s="56">
        <f t="shared" ca="1" si="92"/>
        <v>0</v>
      </c>
      <c r="O94" s="56">
        <f t="shared" ca="1" si="93"/>
        <v>0</v>
      </c>
      <c r="P94" s="1">
        <f t="shared" ca="1" si="95"/>
        <v>13</v>
      </c>
      <c r="Q94" s="2"/>
    </row>
    <row r="95" spans="1:17" x14ac:dyDescent="0.25">
      <c r="A95" s="5">
        <v>44409</v>
      </c>
      <c r="B95" s="17"/>
      <c r="C95" s="17"/>
      <c r="D95" s="47">
        <f t="shared" si="85"/>
        <v>0</v>
      </c>
      <c r="E95" s="47">
        <f t="shared" si="94"/>
        <v>0</v>
      </c>
      <c r="F95" s="56">
        <f t="shared" ca="1" si="86"/>
        <v>0</v>
      </c>
      <c r="G95" s="56">
        <f t="shared" ca="1" si="87"/>
        <v>0</v>
      </c>
      <c r="H95" s="56">
        <f t="shared" ca="1" si="88"/>
        <v>0</v>
      </c>
      <c r="I95" s="106"/>
      <c r="J95" s="47">
        <f>IF(K5="300+",I95*1,I95*0.5)</f>
        <v>0</v>
      </c>
      <c r="K95" s="47">
        <f t="shared" ca="1" si="89"/>
        <v>0</v>
      </c>
      <c r="L95" s="48">
        <f t="shared" ca="1" si="90"/>
        <v>0</v>
      </c>
      <c r="M95" s="56">
        <f t="shared" ca="1" si="91"/>
        <v>0</v>
      </c>
      <c r="N95" s="56">
        <f t="shared" ca="1" si="92"/>
        <v>0</v>
      </c>
      <c r="O95" s="56">
        <f t="shared" ca="1" si="93"/>
        <v>0</v>
      </c>
      <c r="P95" s="1">
        <f t="shared" ca="1" si="95"/>
        <v>12</v>
      </c>
      <c r="Q95" s="2"/>
    </row>
    <row r="96" spans="1:17" x14ac:dyDescent="0.25">
      <c r="A96" s="5">
        <v>44440</v>
      </c>
      <c r="B96" s="17"/>
      <c r="C96" s="17"/>
      <c r="D96" s="47">
        <f t="shared" si="85"/>
        <v>0</v>
      </c>
      <c r="E96" s="47">
        <f t="shared" si="94"/>
        <v>0</v>
      </c>
      <c r="F96" s="56">
        <f t="shared" ca="1" si="86"/>
        <v>0</v>
      </c>
      <c r="G96" s="56">
        <f t="shared" ca="1" si="87"/>
        <v>0</v>
      </c>
      <c r="H96" s="56">
        <f t="shared" ca="1" si="88"/>
        <v>0</v>
      </c>
      <c r="I96" s="106"/>
      <c r="J96" s="47">
        <f>IF(K5="300+",I96*1,I96*0.5)</f>
        <v>0</v>
      </c>
      <c r="K96" s="47">
        <f t="shared" ca="1" si="89"/>
        <v>0</v>
      </c>
      <c r="L96" s="48">
        <f t="shared" ca="1" si="90"/>
        <v>0</v>
      </c>
      <c r="M96" s="56">
        <f t="shared" ca="1" si="91"/>
        <v>0</v>
      </c>
      <c r="N96" s="56">
        <f t="shared" ca="1" si="92"/>
        <v>0</v>
      </c>
      <c r="O96" s="56">
        <f t="shared" ca="1" si="93"/>
        <v>0</v>
      </c>
      <c r="P96" s="1">
        <f t="shared" ca="1" si="95"/>
        <v>11</v>
      </c>
      <c r="Q96" s="2"/>
    </row>
    <row r="97" spans="1:17" x14ac:dyDescent="0.25">
      <c r="A97" s="5">
        <v>44470</v>
      </c>
      <c r="B97" s="17"/>
      <c r="C97" s="17"/>
      <c r="D97" s="47">
        <f t="shared" si="85"/>
        <v>0</v>
      </c>
      <c r="E97" s="47">
        <f t="shared" si="94"/>
        <v>0</v>
      </c>
      <c r="F97" s="56">
        <f t="shared" ca="1" si="86"/>
        <v>0</v>
      </c>
      <c r="G97" s="56">
        <f t="shared" ca="1" si="87"/>
        <v>0</v>
      </c>
      <c r="H97" s="56">
        <f t="shared" ca="1" si="88"/>
        <v>0</v>
      </c>
      <c r="I97" s="106"/>
      <c r="J97" s="47">
        <f>IF(K5="300+",I97*1,I97*0.5)</f>
        <v>0</v>
      </c>
      <c r="K97" s="47">
        <f t="shared" ca="1" si="89"/>
        <v>0</v>
      </c>
      <c r="L97" s="48">
        <f t="shared" ca="1" si="90"/>
        <v>0</v>
      </c>
      <c r="M97" s="56">
        <f t="shared" ca="1" si="91"/>
        <v>0</v>
      </c>
      <c r="N97" s="56">
        <f t="shared" ca="1" si="92"/>
        <v>0</v>
      </c>
      <c r="O97" s="56">
        <f t="shared" ca="1" si="93"/>
        <v>0</v>
      </c>
      <c r="P97" s="1">
        <f t="shared" ca="1" si="95"/>
        <v>10</v>
      </c>
      <c r="Q97" s="2"/>
    </row>
    <row r="98" spans="1:17" x14ac:dyDescent="0.25">
      <c r="A98" s="5">
        <v>44501</v>
      </c>
      <c r="B98" s="17"/>
      <c r="C98" s="17"/>
      <c r="D98" s="47">
        <f t="shared" si="85"/>
        <v>0</v>
      </c>
      <c r="E98" s="47">
        <f t="shared" si="94"/>
        <v>0</v>
      </c>
      <c r="F98" s="56">
        <f t="shared" ca="1" si="86"/>
        <v>0</v>
      </c>
      <c r="G98" s="56">
        <f t="shared" ca="1" si="87"/>
        <v>0</v>
      </c>
      <c r="H98" s="56">
        <f t="shared" ca="1" si="88"/>
        <v>0</v>
      </c>
      <c r="I98" s="106"/>
      <c r="J98" s="47">
        <f>IF(K5="300+",I98*1,I98*0.5)</f>
        <v>0</v>
      </c>
      <c r="K98" s="47">
        <f t="shared" ca="1" si="89"/>
        <v>0</v>
      </c>
      <c r="L98" s="48">
        <f t="shared" ca="1" si="90"/>
        <v>0</v>
      </c>
      <c r="M98" s="56">
        <f t="shared" ca="1" si="91"/>
        <v>0</v>
      </c>
      <c r="N98" s="56">
        <f t="shared" ca="1" si="92"/>
        <v>0</v>
      </c>
      <c r="O98" s="56">
        <f t="shared" ca="1" si="93"/>
        <v>0</v>
      </c>
      <c r="P98" s="1">
        <f t="shared" ca="1" si="95"/>
        <v>9</v>
      </c>
      <c r="Q98" s="2"/>
    </row>
    <row r="99" spans="1:17" x14ac:dyDescent="0.25">
      <c r="A99" s="5">
        <v>44531</v>
      </c>
      <c r="B99" s="17"/>
      <c r="C99" s="17"/>
      <c r="D99" s="47">
        <f t="shared" si="85"/>
        <v>0</v>
      </c>
      <c r="E99" s="47">
        <f t="shared" si="94"/>
        <v>0</v>
      </c>
      <c r="F99" s="56">
        <f t="shared" ca="1" si="86"/>
        <v>0</v>
      </c>
      <c r="G99" s="56">
        <f t="shared" ca="1" si="87"/>
        <v>0</v>
      </c>
      <c r="H99" s="56">
        <f t="shared" ca="1" si="88"/>
        <v>0</v>
      </c>
      <c r="I99" s="106"/>
      <c r="J99" s="17">
        <f>IF(K5="300+",I99*1,I99*0.5)</f>
        <v>0</v>
      </c>
      <c r="K99" s="17">
        <f t="shared" ca="1" si="89"/>
        <v>0</v>
      </c>
      <c r="L99" s="18">
        <f t="shared" ca="1" si="90"/>
        <v>0</v>
      </c>
      <c r="M99" s="57">
        <f ca="1">IF(I99&lt;10,L99*0.2,ROUND(MAX(500,#REF!),0))</f>
        <v>0</v>
      </c>
      <c r="N99" s="57">
        <f t="shared" ca="1" si="92"/>
        <v>0</v>
      </c>
      <c r="O99" s="57">
        <f t="shared" ca="1" si="93"/>
        <v>0</v>
      </c>
      <c r="P99" s="1">
        <f t="shared" ca="1" si="95"/>
        <v>8</v>
      </c>
      <c r="Q99" s="2"/>
    </row>
    <row r="100" spans="1:17" ht="16.5" thickBot="1" x14ac:dyDescent="0.3">
      <c r="A100" s="50" t="s">
        <v>86</v>
      </c>
      <c r="B100" s="51">
        <f t="shared" ref="B100:G100" si="96">SUM(B88:B99)</f>
        <v>0</v>
      </c>
      <c r="C100" s="51">
        <f t="shared" si="96"/>
        <v>0</v>
      </c>
      <c r="D100" s="51">
        <f t="shared" si="96"/>
        <v>0</v>
      </c>
      <c r="E100" s="51">
        <f t="shared" si="96"/>
        <v>0</v>
      </c>
      <c r="F100" s="52">
        <f t="shared" ca="1" si="96"/>
        <v>0</v>
      </c>
      <c r="G100" s="52">
        <f t="shared" ca="1" si="96"/>
        <v>0</v>
      </c>
      <c r="H100" s="52"/>
      <c r="I100" s="107"/>
      <c r="J100" s="51">
        <f t="shared" ref="J100:M100" si="97">SUM(J88:J99)</f>
        <v>0</v>
      </c>
      <c r="K100" s="51">
        <f t="shared" ca="1" si="97"/>
        <v>0</v>
      </c>
      <c r="L100" s="51">
        <f t="shared" ca="1" si="97"/>
        <v>0</v>
      </c>
      <c r="M100" s="52">
        <f t="shared" ca="1" si="97"/>
        <v>0</v>
      </c>
      <c r="N100" s="52">
        <f ca="1">SUM(N88:N99)</f>
        <v>0</v>
      </c>
      <c r="O100" s="52">
        <f t="shared" ref="O100" ca="1" si="98">SUM(O88:O99)</f>
        <v>0</v>
      </c>
      <c r="Q100" s="2"/>
    </row>
    <row r="101" spans="1:17" ht="16.5" thickTop="1" x14ac:dyDescent="0.25">
      <c r="A101" s="5">
        <v>44562</v>
      </c>
      <c r="B101" s="17"/>
      <c r="C101" s="17"/>
      <c r="D101" s="47">
        <f t="shared" ref="D101:D112" si="99">B101-C101</f>
        <v>0</v>
      </c>
      <c r="E101" s="47">
        <f>D101*0.05</f>
        <v>0</v>
      </c>
      <c r="F101" s="56">
        <f t="shared" ref="F101:F112" ca="1" si="100">IF(ISERR(P101)=1,0,IF(P101&gt;4,ROUND(E101*0.25,0),IF(P101&lt;1,0,ROUND(E101*P101/20,0))))</f>
        <v>0</v>
      </c>
      <c r="G101" s="56">
        <f t="shared" ref="G101:G112" ca="1" si="101">IF($R$23=1,0,ROUND(E101*P101*0.0125,0))</f>
        <v>0</v>
      </c>
      <c r="H101" s="56">
        <f t="shared" ref="H101:H112" ca="1" si="102">+E101+F101+G101</f>
        <v>0</v>
      </c>
      <c r="I101" s="106"/>
      <c r="J101" s="47">
        <f>IF(K5="300+",I101*1,I101*0.5)</f>
        <v>0</v>
      </c>
      <c r="K101" s="47">
        <f t="shared" ref="K101:K112" ca="1" si="103">IF($R$23=1,0,ROUND(J101*P101*0.0125,0))</f>
        <v>0</v>
      </c>
      <c r="L101" s="48">
        <f t="shared" ref="L101:L112" ca="1" si="104">J101+K101</f>
        <v>0</v>
      </c>
      <c r="M101" s="56">
        <f t="shared" ref="M101:M111" ca="1" si="105">IF(I101&lt;10,L101*0.2,ROUND(MAX(500,S103),0))</f>
        <v>0</v>
      </c>
      <c r="N101" s="56">
        <f t="shared" ref="N101:N112" ca="1" si="106">+L101+M101</f>
        <v>0</v>
      </c>
      <c r="O101" s="56">
        <f t="shared" ref="O101:O112" ca="1" si="107">H101+N101</f>
        <v>0</v>
      </c>
      <c r="P101" s="1">
        <f ca="1">P99-1</f>
        <v>7</v>
      </c>
      <c r="Q101" s="2"/>
    </row>
    <row r="102" spans="1:17" x14ac:dyDescent="0.25">
      <c r="A102" s="5">
        <v>44593</v>
      </c>
      <c r="B102" s="17"/>
      <c r="C102" s="17"/>
      <c r="D102" s="47">
        <f t="shared" si="99"/>
        <v>0</v>
      </c>
      <c r="E102" s="47">
        <f t="shared" ref="E102:E112" si="108">D102*0.05</f>
        <v>0</v>
      </c>
      <c r="F102" s="56">
        <f t="shared" ca="1" si="100"/>
        <v>0</v>
      </c>
      <c r="G102" s="56">
        <f t="shared" ca="1" si="101"/>
        <v>0</v>
      </c>
      <c r="H102" s="56">
        <f t="shared" ca="1" si="102"/>
        <v>0</v>
      </c>
      <c r="I102" s="106"/>
      <c r="J102" s="47">
        <f>IF(K5="300+",I102*1,I102*0.5)</f>
        <v>0</v>
      </c>
      <c r="K102" s="47">
        <f t="shared" ca="1" si="103"/>
        <v>0</v>
      </c>
      <c r="L102" s="48">
        <f t="shared" ca="1" si="104"/>
        <v>0</v>
      </c>
      <c r="M102" s="56">
        <f t="shared" ca="1" si="105"/>
        <v>0</v>
      </c>
      <c r="N102" s="56">
        <f t="shared" ca="1" si="106"/>
        <v>0</v>
      </c>
      <c r="O102" s="56">
        <f t="shared" ca="1" si="107"/>
        <v>0</v>
      </c>
      <c r="P102" s="1">
        <f ca="1">P101-1</f>
        <v>6</v>
      </c>
      <c r="Q102" s="2"/>
    </row>
    <row r="103" spans="1:17" x14ac:dyDescent="0.25">
      <c r="A103" s="5">
        <v>44621</v>
      </c>
      <c r="B103" s="17"/>
      <c r="C103" s="17"/>
      <c r="D103" s="47">
        <f t="shared" si="99"/>
        <v>0</v>
      </c>
      <c r="E103" s="47">
        <f t="shared" si="108"/>
        <v>0</v>
      </c>
      <c r="F103" s="56">
        <f t="shared" ca="1" si="100"/>
        <v>0</v>
      </c>
      <c r="G103" s="56">
        <f t="shared" ca="1" si="101"/>
        <v>0</v>
      </c>
      <c r="H103" s="56">
        <f t="shared" ca="1" si="102"/>
        <v>0</v>
      </c>
      <c r="I103" s="106"/>
      <c r="J103" s="47">
        <f>IF(K5="300+",I103*1,I103*0.5)</f>
        <v>0</v>
      </c>
      <c r="K103" s="47">
        <f t="shared" ca="1" si="103"/>
        <v>0</v>
      </c>
      <c r="L103" s="48">
        <f t="shared" ca="1" si="104"/>
        <v>0</v>
      </c>
      <c r="M103" s="56">
        <f t="shared" ca="1" si="105"/>
        <v>0</v>
      </c>
      <c r="N103" s="56">
        <f t="shared" ca="1" si="106"/>
        <v>0</v>
      </c>
      <c r="O103" s="56">
        <f t="shared" ca="1" si="107"/>
        <v>0</v>
      </c>
      <c r="P103" s="1">
        <f t="shared" ref="P103:P112" ca="1" si="109">P102-1</f>
        <v>5</v>
      </c>
      <c r="Q103" s="2"/>
    </row>
    <row r="104" spans="1:17" x14ac:dyDescent="0.25">
      <c r="A104" s="5">
        <v>44652</v>
      </c>
      <c r="B104" s="17"/>
      <c r="C104" s="17"/>
      <c r="D104" s="47">
        <f t="shared" si="99"/>
        <v>0</v>
      </c>
      <c r="E104" s="47">
        <f t="shared" si="108"/>
        <v>0</v>
      </c>
      <c r="F104" s="56">
        <f t="shared" ca="1" si="100"/>
        <v>0</v>
      </c>
      <c r="G104" s="56">
        <f t="shared" ca="1" si="101"/>
        <v>0</v>
      </c>
      <c r="H104" s="56">
        <f t="shared" ca="1" si="102"/>
        <v>0</v>
      </c>
      <c r="I104" s="106"/>
      <c r="J104" s="47">
        <f>IF(K5="300+",I104*1,I104*0.5)</f>
        <v>0</v>
      </c>
      <c r="K104" s="47">
        <f t="shared" ca="1" si="103"/>
        <v>0</v>
      </c>
      <c r="L104" s="48">
        <f t="shared" ca="1" si="104"/>
        <v>0</v>
      </c>
      <c r="M104" s="56">
        <f t="shared" ca="1" si="105"/>
        <v>0</v>
      </c>
      <c r="N104" s="56">
        <f t="shared" ca="1" si="106"/>
        <v>0</v>
      </c>
      <c r="O104" s="56">
        <f t="shared" ca="1" si="107"/>
        <v>0</v>
      </c>
      <c r="P104" s="1">
        <f t="shared" ca="1" si="109"/>
        <v>4</v>
      </c>
      <c r="Q104" s="2"/>
    </row>
    <row r="105" spans="1:17" x14ac:dyDescent="0.25">
      <c r="A105" s="5">
        <v>44682</v>
      </c>
      <c r="B105" s="17"/>
      <c r="C105" s="17"/>
      <c r="D105" s="47">
        <f t="shared" si="99"/>
        <v>0</v>
      </c>
      <c r="E105" s="47">
        <f t="shared" si="108"/>
        <v>0</v>
      </c>
      <c r="F105" s="56">
        <f t="shared" ca="1" si="100"/>
        <v>0</v>
      </c>
      <c r="G105" s="56">
        <f t="shared" ca="1" si="101"/>
        <v>0</v>
      </c>
      <c r="H105" s="56">
        <f t="shared" ca="1" si="102"/>
        <v>0</v>
      </c>
      <c r="I105" s="106"/>
      <c r="J105" s="47">
        <f>IF(K5="300+",I105*1,I105*0.5)</f>
        <v>0</v>
      </c>
      <c r="K105" s="47">
        <f t="shared" ca="1" si="103"/>
        <v>0</v>
      </c>
      <c r="L105" s="48">
        <f t="shared" ca="1" si="104"/>
        <v>0</v>
      </c>
      <c r="M105" s="56">
        <f t="shared" ca="1" si="105"/>
        <v>0</v>
      </c>
      <c r="N105" s="56">
        <f t="shared" ca="1" si="106"/>
        <v>0</v>
      </c>
      <c r="O105" s="56">
        <f t="shared" ca="1" si="107"/>
        <v>0</v>
      </c>
      <c r="P105" s="1">
        <f t="shared" ca="1" si="109"/>
        <v>3</v>
      </c>
      <c r="Q105" s="2"/>
    </row>
    <row r="106" spans="1:17" x14ac:dyDescent="0.25">
      <c r="A106" s="5">
        <v>44713</v>
      </c>
      <c r="B106" s="17"/>
      <c r="C106" s="17"/>
      <c r="D106" s="47">
        <f t="shared" si="99"/>
        <v>0</v>
      </c>
      <c r="E106" s="47">
        <f t="shared" si="108"/>
        <v>0</v>
      </c>
      <c r="F106" s="56">
        <f t="shared" ca="1" si="100"/>
        <v>0</v>
      </c>
      <c r="G106" s="56">
        <f t="shared" ca="1" si="101"/>
        <v>0</v>
      </c>
      <c r="H106" s="56">
        <f t="shared" ca="1" si="102"/>
        <v>0</v>
      </c>
      <c r="I106" s="106"/>
      <c r="J106" s="47">
        <f>IF(K5="300+",I106*1,I106*0.5)</f>
        <v>0</v>
      </c>
      <c r="K106" s="47">
        <f t="shared" ca="1" si="103"/>
        <v>0</v>
      </c>
      <c r="L106" s="48">
        <f t="shared" ca="1" si="104"/>
        <v>0</v>
      </c>
      <c r="M106" s="56">
        <f t="shared" ca="1" si="105"/>
        <v>0</v>
      </c>
      <c r="N106" s="56">
        <f t="shared" ca="1" si="106"/>
        <v>0</v>
      </c>
      <c r="O106" s="56">
        <f t="shared" ca="1" si="107"/>
        <v>0</v>
      </c>
      <c r="P106" s="1">
        <f t="shared" ca="1" si="109"/>
        <v>2</v>
      </c>
      <c r="Q106" s="2"/>
    </row>
    <row r="107" spans="1:17" x14ac:dyDescent="0.25">
      <c r="A107" s="5">
        <v>44743</v>
      </c>
      <c r="B107" s="17"/>
      <c r="C107" s="17"/>
      <c r="D107" s="47">
        <f t="shared" si="99"/>
        <v>0</v>
      </c>
      <c r="E107" s="47">
        <f>D107*0.05</f>
        <v>0</v>
      </c>
      <c r="F107" s="56">
        <f t="shared" ca="1" si="100"/>
        <v>0</v>
      </c>
      <c r="G107" s="56">
        <f t="shared" ca="1" si="101"/>
        <v>0</v>
      </c>
      <c r="H107" s="56">
        <f t="shared" ca="1" si="102"/>
        <v>0</v>
      </c>
      <c r="I107" s="106"/>
      <c r="J107" s="47">
        <f>IF(K5="300+",I107*1,I107*0.5)</f>
        <v>0</v>
      </c>
      <c r="K107" s="47">
        <f t="shared" ca="1" si="103"/>
        <v>0</v>
      </c>
      <c r="L107" s="48">
        <f t="shared" ca="1" si="104"/>
        <v>0</v>
      </c>
      <c r="M107" s="56">
        <f t="shared" ca="1" si="105"/>
        <v>0</v>
      </c>
      <c r="N107" s="56">
        <f t="shared" ca="1" si="106"/>
        <v>0</v>
      </c>
      <c r="O107" s="56">
        <f t="shared" ca="1" si="107"/>
        <v>0</v>
      </c>
      <c r="P107" s="1">
        <f t="shared" ca="1" si="109"/>
        <v>1</v>
      </c>
      <c r="Q107" s="2"/>
    </row>
    <row r="108" spans="1:17" x14ac:dyDescent="0.25">
      <c r="A108" s="5">
        <v>44774</v>
      </c>
      <c r="B108" s="17"/>
      <c r="C108" s="17"/>
      <c r="D108" s="47">
        <f t="shared" si="99"/>
        <v>0</v>
      </c>
      <c r="E108" s="47">
        <f t="shared" si="108"/>
        <v>0</v>
      </c>
      <c r="F108" s="56">
        <f t="shared" ca="1" si="100"/>
        <v>0</v>
      </c>
      <c r="G108" s="56">
        <f t="shared" ca="1" si="101"/>
        <v>0</v>
      </c>
      <c r="H108" s="56">
        <f t="shared" ca="1" si="102"/>
        <v>0</v>
      </c>
      <c r="I108" s="106"/>
      <c r="J108" s="47">
        <f>IF(K5="300+",I108*1,I108*0.5)</f>
        <v>0</v>
      </c>
      <c r="K108" s="47">
        <f t="shared" ca="1" si="103"/>
        <v>0</v>
      </c>
      <c r="L108" s="48">
        <f t="shared" ca="1" si="104"/>
        <v>0</v>
      </c>
      <c r="M108" s="56">
        <f t="shared" ca="1" si="105"/>
        <v>0</v>
      </c>
      <c r="N108" s="56">
        <f t="shared" ca="1" si="106"/>
        <v>0</v>
      </c>
      <c r="O108" s="56">
        <f t="shared" ca="1" si="107"/>
        <v>0</v>
      </c>
      <c r="P108" s="1">
        <f t="shared" ca="1" si="109"/>
        <v>0</v>
      </c>
      <c r="Q108" s="2"/>
    </row>
    <row r="109" spans="1:17" x14ac:dyDescent="0.25">
      <c r="A109" s="5">
        <v>44805</v>
      </c>
      <c r="B109" s="17"/>
      <c r="C109" s="17"/>
      <c r="D109" s="47">
        <f t="shared" si="99"/>
        <v>0</v>
      </c>
      <c r="E109" s="47">
        <f t="shared" si="108"/>
        <v>0</v>
      </c>
      <c r="F109" s="56">
        <f t="shared" ca="1" si="100"/>
        <v>0</v>
      </c>
      <c r="G109" s="56">
        <f t="shared" ca="1" si="101"/>
        <v>0</v>
      </c>
      <c r="H109" s="56">
        <f t="shared" ca="1" si="102"/>
        <v>0</v>
      </c>
      <c r="I109" s="106"/>
      <c r="J109" s="47">
        <f>IF(K5="300+",I109*1,I109*0.5)</f>
        <v>0</v>
      </c>
      <c r="K109" s="47">
        <f t="shared" ca="1" si="103"/>
        <v>0</v>
      </c>
      <c r="L109" s="48">
        <f t="shared" ca="1" si="104"/>
        <v>0</v>
      </c>
      <c r="M109" s="56">
        <f t="shared" ca="1" si="105"/>
        <v>0</v>
      </c>
      <c r="N109" s="56">
        <f t="shared" ca="1" si="106"/>
        <v>0</v>
      </c>
      <c r="O109" s="56">
        <f t="shared" ca="1" si="107"/>
        <v>0</v>
      </c>
      <c r="P109" s="1">
        <f t="shared" ca="1" si="109"/>
        <v>-1</v>
      </c>
      <c r="Q109" s="2"/>
    </row>
    <row r="110" spans="1:17" x14ac:dyDescent="0.25">
      <c r="A110" s="5">
        <v>44835</v>
      </c>
      <c r="B110" s="17"/>
      <c r="C110" s="17"/>
      <c r="D110" s="47">
        <f t="shared" si="99"/>
        <v>0</v>
      </c>
      <c r="E110" s="47">
        <f t="shared" si="108"/>
        <v>0</v>
      </c>
      <c r="F110" s="56">
        <f t="shared" ca="1" si="100"/>
        <v>0</v>
      </c>
      <c r="G110" s="56">
        <f t="shared" ca="1" si="101"/>
        <v>0</v>
      </c>
      <c r="H110" s="56">
        <f t="shared" ca="1" si="102"/>
        <v>0</v>
      </c>
      <c r="I110" s="106"/>
      <c r="J110" s="47">
        <f>IF(K5="300+",I110*1,I110*0.5)</f>
        <v>0</v>
      </c>
      <c r="K110" s="47">
        <f t="shared" ca="1" si="103"/>
        <v>0</v>
      </c>
      <c r="L110" s="48">
        <f t="shared" ca="1" si="104"/>
        <v>0</v>
      </c>
      <c r="M110" s="56">
        <f t="shared" ca="1" si="105"/>
        <v>0</v>
      </c>
      <c r="N110" s="56">
        <f t="shared" ca="1" si="106"/>
        <v>0</v>
      </c>
      <c r="O110" s="56">
        <f t="shared" ca="1" si="107"/>
        <v>0</v>
      </c>
      <c r="P110" s="1">
        <f t="shared" ca="1" si="109"/>
        <v>-2</v>
      </c>
      <c r="Q110" s="2"/>
    </row>
    <row r="111" spans="1:17" x14ac:dyDescent="0.25">
      <c r="A111" s="5">
        <v>44866</v>
      </c>
      <c r="B111" s="17"/>
      <c r="C111" s="17"/>
      <c r="D111" s="47">
        <f t="shared" si="99"/>
        <v>0</v>
      </c>
      <c r="E111" s="47">
        <f t="shared" si="108"/>
        <v>0</v>
      </c>
      <c r="F111" s="56">
        <f t="shared" ca="1" si="100"/>
        <v>0</v>
      </c>
      <c r="G111" s="56">
        <f t="shared" ca="1" si="101"/>
        <v>0</v>
      </c>
      <c r="H111" s="56">
        <f t="shared" ca="1" si="102"/>
        <v>0</v>
      </c>
      <c r="I111" s="106"/>
      <c r="J111" s="47">
        <f>IF(K5="300+",I111*1,I111*0.5)</f>
        <v>0</v>
      </c>
      <c r="K111" s="47">
        <f t="shared" ca="1" si="103"/>
        <v>0</v>
      </c>
      <c r="L111" s="48">
        <f t="shared" ca="1" si="104"/>
        <v>0</v>
      </c>
      <c r="M111" s="56">
        <f t="shared" ca="1" si="105"/>
        <v>0</v>
      </c>
      <c r="N111" s="56">
        <f t="shared" ca="1" si="106"/>
        <v>0</v>
      </c>
      <c r="O111" s="56">
        <f t="shared" ca="1" si="107"/>
        <v>0</v>
      </c>
      <c r="P111" s="1">
        <f t="shared" ca="1" si="109"/>
        <v>-3</v>
      </c>
      <c r="Q111" s="2"/>
    </row>
    <row r="112" spans="1:17" x14ac:dyDescent="0.25">
      <c r="A112" s="5">
        <v>44896</v>
      </c>
      <c r="B112" s="17"/>
      <c r="C112" s="17"/>
      <c r="D112" s="47">
        <f t="shared" si="99"/>
        <v>0</v>
      </c>
      <c r="E112" s="47">
        <f t="shared" si="108"/>
        <v>0</v>
      </c>
      <c r="F112" s="56">
        <f t="shared" ca="1" si="100"/>
        <v>0</v>
      </c>
      <c r="G112" s="56">
        <f t="shared" ca="1" si="101"/>
        <v>0</v>
      </c>
      <c r="H112" s="56">
        <f t="shared" ca="1" si="102"/>
        <v>0</v>
      </c>
      <c r="I112" s="106"/>
      <c r="J112" s="47">
        <f>IF(K5="300+",I112*1,I112*0.5)</f>
        <v>0</v>
      </c>
      <c r="K112" s="17">
        <f t="shared" ca="1" si="103"/>
        <v>0</v>
      </c>
      <c r="L112" s="18">
        <f t="shared" ca="1" si="104"/>
        <v>0</v>
      </c>
      <c r="M112" s="57">
        <f ca="1">IF(I112&lt;10,L112*0.2,ROUND(MAX(500,#REF!),0))</f>
        <v>0</v>
      </c>
      <c r="N112" s="57">
        <f t="shared" ca="1" si="106"/>
        <v>0</v>
      </c>
      <c r="O112" s="57">
        <f t="shared" ca="1" si="107"/>
        <v>0</v>
      </c>
      <c r="P112" s="1">
        <f t="shared" ca="1" si="109"/>
        <v>-4</v>
      </c>
      <c r="Q112" s="2"/>
    </row>
    <row r="113" spans="1:17" ht="16.5" thickBot="1" x14ac:dyDescent="0.3">
      <c r="A113" s="50" t="s">
        <v>84</v>
      </c>
      <c r="B113" s="51">
        <f t="shared" ref="B113:G113" si="110">SUM(B101:B112)</f>
        <v>0</v>
      </c>
      <c r="C113" s="51">
        <f t="shared" si="110"/>
        <v>0</v>
      </c>
      <c r="D113" s="51">
        <f t="shared" si="110"/>
        <v>0</v>
      </c>
      <c r="E113" s="51">
        <f t="shared" si="110"/>
        <v>0</v>
      </c>
      <c r="F113" s="52">
        <f t="shared" ca="1" si="110"/>
        <v>0</v>
      </c>
      <c r="G113" s="52">
        <f t="shared" ca="1" si="110"/>
        <v>0</v>
      </c>
      <c r="H113" s="52">
        <f ca="1">SUM(H101:H112)</f>
        <v>0</v>
      </c>
      <c r="I113" s="107"/>
      <c r="J113" s="51">
        <f t="shared" ref="J113:M113" si="111">SUM(J101:J112)</f>
        <v>0</v>
      </c>
      <c r="K113" s="51">
        <f t="shared" ca="1" si="111"/>
        <v>0</v>
      </c>
      <c r="L113" s="51">
        <f t="shared" ca="1" si="111"/>
        <v>0</v>
      </c>
      <c r="M113" s="52">
        <f t="shared" ca="1" si="111"/>
        <v>0</v>
      </c>
      <c r="N113" s="52">
        <f ca="1">SUM(N101:N112)</f>
        <v>0</v>
      </c>
      <c r="O113" s="52">
        <f t="shared" ref="O113" ca="1" si="112">SUM(O101:O112)</f>
        <v>0</v>
      </c>
      <c r="Q113" s="2"/>
    </row>
    <row r="114" spans="1:17" ht="17.25" thickTop="1" thickBot="1" x14ac:dyDescent="0.3">
      <c r="A114" s="58" t="s">
        <v>1</v>
      </c>
      <c r="B114" s="51">
        <f>B22+B35+B48+B61+B74+B87+B100+B113</f>
        <v>0</v>
      </c>
      <c r="C114" s="51">
        <f t="shared" ref="C114:O114" si="113">C22+C35+C48+C61+C74+C87+C100+C113</f>
        <v>0</v>
      </c>
      <c r="D114" s="51">
        <f t="shared" si="113"/>
        <v>0</v>
      </c>
      <c r="E114" s="51">
        <f t="shared" si="113"/>
        <v>0</v>
      </c>
      <c r="F114" s="51">
        <f t="shared" ca="1" si="113"/>
        <v>0</v>
      </c>
      <c r="G114" s="51">
        <f t="shared" ca="1" si="113"/>
        <v>0</v>
      </c>
      <c r="H114" s="51">
        <f t="shared" ca="1" si="113"/>
        <v>0</v>
      </c>
      <c r="I114" s="107">
        <f>I22+I35+I48+I61+I74+I87+I100+I113</f>
        <v>0</v>
      </c>
      <c r="J114" s="51">
        <f t="shared" si="113"/>
        <v>0</v>
      </c>
      <c r="K114" s="51">
        <f t="shared" ca="1" si="113"/>
        <v>0</v>
      </c>
      <c r="L114" s="51">
        <f t="shared" ca="1" si="113"/>
        <v>0</v>
      </c>
      <c r="M114" s="51">
        <f t="shared" ca="1" si="113"/>
        <v>0</v>
      </c>
      <c r="N114" s="51">
        <f t="shared" ca="1" si="113"/>
        <v>0</v>
      </c>
      <c r="O114" s="51">
        <f t="shared" ca="1" si="113"/>
        <v>0</v>
      </c>
    </row>
    <row r="115" spans="1:17" x14ac:dyDescent="0.25">
      <c r="B115" s="15"/>
      <c r="C115" s="15"/>
      <c r="D115" s="15"/>
      <c r="E115" s="15"/>
      <c r="F115" s="16"/>
      <c r="G115" s="16"/>
      <c r="H115" s="11"/>
      <c r="I115" s="11"/>
      <c r="J115" s="15"/>
      <c r="K115" s="15"/>
      <c r="L115" s="15"/>
      <c r="M115" s="16"/>
      <c r="N115" s="11"/>
      <c r="O115" s="16"/>
    </row>
    <row r="116" spans="1:17" ht="47.25" x14ac:dyDescent="0.25">
      <c r="A116" s="19"/>
      <c r="B116" s="20" t="s">
        <v>34</v>
      </c>
      <c r="C116" s="21">
        <f ca="1">O114</f>
        <v>0</v>
      </c>
      <c r="D116" s="15"/>
      <c r="E116" s="15"/>
      <c r="F116" s="16"/>
      <c r="H116" s="39"/>
      <c r="I116" s="39"/>
      <c r="L116" s="15"/>
      <c r="M116" s="16"/>
      <c r="N116" s="39"/>
    </row>
    <row r="117" spans="1:17" ht="31.5" x14ac:dyDescent="0.25">
      <c r="A117" s="99" t="s">
        <v>29</v>
      </c>
      <c r="B117" s="22" t="s">
        <v>30</v>
      </c>
      <c r="C117" s="23">
        <f ca="1">+M114+F114</f>
        <v>0</v>
      </c>
      <c r="D117" s="15"/>
      <c r="E117" s="15"/>
      <c r="F117" s="16"/>
      <c r="H117" s="40"/>
      <c r="I117" s="40"/>
      <c r="L117" s="15"/>
      <c r="M117" s="16"/>
      <c r="N117" s="40"/>
    </row>
    <row r="118" spans="1:17" ht="31.5" x14ac:dyDescent="0.25">
      <c r="A118" s="100"/>
      <c r="B118" s="22" t="s">
        <v>32</v>
      </c>
      <c r="C118" s="23">
        <f ca="1">(G114+K114)*0.5</f>
        <v>0</v>
      </c>
      <c r="D118" s="15"/>
      <c r="E118" s="15"/>
      <c r="F118" s="16"/>
      <c r="H118" s="40"/>
      <c r="I118" s="40"/>
      <c r="L118" s="15"/>
      <c r="M118" s="16"/>
      <c r="N118" s="40"/>
    </row>
    <row r="119" spans="1:17" x14ac:dyDescent="0.25">
      <c r="A119" s="100"/>
      <c r="B119" s="24" t="s">
        <v>25</v>
      </c>
      <c r="C119" s="25">
        <f ca="1">SUM(C117:C118)</f>
        <v>0</v>
      </c>
      <c r="F119" s="16"/>
      <c r="H119" s="40"/>
      <c r="I119" s="40"/>
      <c r="M119" s="16"/>
      <c r="N119" s="40"/>
    </row>
    <row r="120" spans="1:17" ht="47.25" x14ac:dyDescent="0.25">
      <c r="A120" s="101"/>
      <c r="B120" s="27" t="s">
        <v>33</v>
      </c>
      <c r="C120" s="28">
        <f ca="1">ROUND(C116-C119,0)</f>
        <v>0</v>
      </c>
      <c r="F120" s="16"/>
      <c r="H120" s="39"/>
      <c r="I120" s="39"/>
      <c r="M120" s="16"/>
      <c r="N120" s="39"/>
    </row>
    <row r="121" spans="1:17" x14ac:dyDescent="0.25">
      <c r="A121" s="15"/>
      <c r="B121" s="15"/>
      <c r="C121" s="15"/>
      <c r="F121" s="16"/>
      <c r="H121" s="41"/>
      <c r="I121" s="41"/>
      <c r="J121" s="15"/>
      <c r="K121" s="15"/>
      <c r="M121" s="16"/>
      <c r="N121" s="41"/>
    </row>
    <row r="122" spans="1:17" x14ac:dyDescent="0.25">
      <c r="D122" s="15"/>
      <c r="E122" s="15"/>
      <c r="F122" s="16"/>
      <c r="G122" s="16"/>
      <c r="H122" s="16"/>
      <c r="I122" s="16"/>
      <c r="L122" s="15"/>
      <c r="M122" s="16"/>
      <c r="N122" s="16"/>
      <c r="O122" s="16"/>
    </row>
  </sheetData>
  <mergeCells count="4">
    <mergeCell ref="A117:A120"/>
    <mergeCell ref="I5:J5"/>
    <mergeCell ref="I4:N4"/>
    <mergeCell ref="B4:H4"/>
  </mergeCells>
  <dataValidations count="1">
    <dataValidation type="list" allowBlank="1" showInputMessage="1" showErrorMessage="1" sqref="K5" xr:uid="{00000000-0002-0000-0200-000000000000}">
      <formula1>$S$10:$S$11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Sales, &amp; Parking Tax</vt:lpstr>
      <vt:lpstr>Hotel, Motel, &amp; STR 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</dc:creator>
  <cp:lastModifiedBy>Vinh V. Bui</cp:lastModifiedBy>
  <cp:lastPrinted>2019-05-16T17:41:05Z</cp:lastPrinted>
  <dcterms:created xsi:type="dcterms:W3CDTF">1996-10-14T23:33:28Z</dcterms:created>
  <dcterms:modified xsi:type="dcterms:W3CDTF">2022-09-19T16:48:03Z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588a5c390ec743c9873590219282bac9</vt:lpwstr>
  </property>
</Properties>
</file>